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iguel\Desktop\Aguas del Huila\2026\INDICADORES DE GESTION\INDICADORES DE GESTION 2025\"/>
    </mc:Choice>
  </mc:AlternateContent>
  <xr:revisionPtr revIDLastSave="0" documentId="13_ncr:1_{13BE63CB-DBAD-4D61-84E1-FDE1DFDFBF26}" xr6:coauthVersionLast="47" xr6:coauthVersionMax="47" xr10:uidLastSave="{00000000-0000-0000-0000-000000000000}"/>
  <workbookProtection workbookAlgorithmName="SHA-512" workbookHashValue="cQdA9GbLw9f9N2qO1NEATheid17yuNQz6y3guF8/1uqWU2w1l4qVZrq22l+AFCpMAop/BVE3UKebllNAELob5Q==" workbookSaltValue="ETMnzd9SXSJROuyGqNAltA==" workbookSpinCount="100000" lockStructure="1"/>
  <bookViews>
    <workbookView xWindow="-120" yWindow="-120" windowWidth="20730" windowHeight="11040" xr2:uid="{00000000-000D-0000-FFFF-FFFF00000000}"/>
  </bookViews>
  <sheets>
    <sheet name="SET-G. Proyectos" sheetId="1" r:id="rId1"/>
    <sheet name="01" sheetId="55" r:id="rId2"/>
    <sheet name="02" sheetId="56" r:id="rId3"/>
    <sheet name="03" sheetId="61" r:id="rId4"/>
    <sheet name="04" sheetId="62" r:id="rId5"/>
    <sheet name="05" sheetId="60" r:id="rId6"/>
  </sheets>
  <definedNames>
    <definedName name="_xlnm.Print_Titles" localSheetId="0">'SET-G. Proyectos'!$1:$7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60" l="1"/>
  <c r="M20" i="60"/>
  <c r="I21" i="60"/>
  <c r="I20" i="60"/>
  <c r="M21" i="56"/>
  <c r="M20" i="56"/>
  <c r="I21" i="56"/>
  <c r="I20" i="56"/>
  <c r="D21" i="56"/>
  <c r="D20" i="56"/>
  <c r="D21" i="60"/>
  <c r="D20" i="60"/>
  <c r="J21" i="60"/>
  <c r="J20" i="60"/>
  <c r="J21" i="56"/>
  <c r="J20" i="56"/>
  <c r="N19" i="61"/>
  <c r="M19" i="61"/>
  <c r="L19" i="61"/>
  <c r="K19" i="61"/>
  <c r="J19" i="61"/>
  <c r="I19" i="61"/>
  <c r="H19" i="61"/>
  <c r="G19" i="61"/>
  <c r="F19" i="61"/>
  <c r="E19" i="61"/>
  <c r="D19" i="61"/>
  <c r="C19" i="61"/>
  <c r="N19" i="60"/>
  <c r="M19" i="60"/>
  <c r="K19" i="60"/>
  <c r="J19" i="60"/>
  <c r="I19" i="60"/>
  <c r="H19" i="60"/>
  <c r="G19" i="60"/>
  <c r="F19" i="60"/>
  <c r="E19" i="60"/>
  <c r="D19" i="60"/>
  <c r="C19" i="60"/>
  <c r="N19" i="62"/>
  <c r="M19" i="62"/>
  <c r="K19" i="62"/>
  <c r="J19" i="62"/>
  <c r="I19" i="62"/>
  <c r="H19" i="62"/>
  <c r="G19" i="62"/>
  <c r="F19" i="62"/>
  <c r="E19" i="62"/>
  <c r="D19" i="62"/>
  <c r="C19" i="62"/>
  <c r="L19" i="62"/>
  <c r="L19" i="60"/>
  <c r="O20" i="60"/>
  <c r="O21" i="60"/>
  <c r="O19" i="60"/>
  <c r="C18" i="60"/>
  <c r="C17" i="60"/>
  <c r="D17" i="60"/>
  <c r="G47" i="1"/>
  <c r="G49" i="1"/>
  <c r="I47" i="1"/>
  <c r="I49" i="1"/>
  <c r="H47" i="1"/>
  <c r="H49" i="1"/>
  <c r="O17" i="61"/>
  <c r="O20" i="55"/>
  <c r="O18" i="60"/>
  <c r="O17" i="60"/>
  <c r="O18" i="62"/>
  <c r="C18" i="62"/>
  <c r="O17" i="62"/>
  <c r="C17" i="62"/>
  <c r="O18" i="61"/>
  <c r="O18" i="56"/>
  <c r="C18" i="56"/>
  <c r="O17" i="56"/>
  <c r="C17" i="56"/>
  <c r="G17" i="60"/>
  <c r="K17" i="60"/>
  <c r="H17" i="60"/>
  <c r="L17" i="60"/>
  <c r="E17" i="60"/>
  <c r="I17" i="60"/>
  <c r="M17" i="60"/>
  <c r="F17" i="60"/>
  <c r="J17" i="60"/>
  <c r="N17" i="60"/>
  <c r="G18" i="60"/>
  <c r="K18" i="60"/>
  <c r="D18" i="60"/>
  <c r="H18" i="60"/>
  <c r="L18" i="60"/>
  <c r="E18" i="60"/>
  <c r="I18" i="60"/>
  <c r="M18" i="60"/>
  <c r="F18" i="60"/>
  <c r="J18" i="60"/>
  <c r="N18" i="60"/>
  <c r="O18" i="55"/>
  <c r="O17" i="55"/>
  <c r="E17" i="55"/>
  <c r="I17" i="55"/>
  <c r="M17" i="55"/>
  <c r="F17" i="55"/>
  <c r="J17" i="55"/>
  <c r="N17" i="55"/>
  <c r="C17" i="55"/>
  <c r="G17" i="55"/>
  <c r="K17" i="55"/>
  <c r="D17" i="55"/>
  <c r="H17" i="55"/>
  <c r="L17" i="55"/>
  <c r="E18" i="55"/>
  <c r="I18" i="55"/>
  <c r="M18" i="55"/>
  <c r="F18" i="55"/>
  <c r="J18" i="55"/>
  <c r="N18" i="55"/>
  <c r="C18" i="55"/>
  <c r="G18" i="55"/>
  <c r="K18" i="55"/>
  <c r="D18" i="55"/>
  <c r="H18" i="55"/>
  <c r="L18" i="55"/>
  <c r="L24" i="62"/>
  <c r="H24" i="62"/>
  <c r="D24" i="62"/>
  <c r="I11" i="62"/>
  <c r="F11" i="62"/>
  <c r="A11" i="62"/>
  <c r="G8" i="62"/>
  <c r="F7" i="62"/>
  <c r="F6" i="62"/>
  <c r="L24" i="61"/>
  <c r="H24" i="61"/>
  <c r="D24" i="61"/>
  <c r="I11" i="61"/>
  <c r="F11" i="61"/>
  <c r="A11" i="61"/>
  <c r="G8" i="61"/>
  <c r="F7" i="61"/>
  <c r="F6" i="61"/>
  <c r="O21" i="62"/>
  <c r="O20" i="62"/>
  <c r="X11" i="1"/>
  <c r="W11" i="1"/>
  <c r="V11" i="1"/>
  <c r="U11" i="1"/>
  <c r="T11" i="1"/>
  <c r="S11" i="1"/>
  <c r="R11" i="1"/>
  <c r="Q11" i="1"/>
  <c r="P11" i="1"/>
  <c r="O11" i="1"/>
  <c r="N11" i="1"/>
  <c r="M11" i="1"/>
  <c r="N18" i="62"/>
  <c r="M18" i="62"/>
  <c r="L18" i="62"/>
  <c r="K18" i="62"/>
  <c r="J18" i="62"/>
  <c r="I18" i="62"/>
  <c r="H18" i="62"/>
  <c r="G18" i="62"/>
  <c r="F18" i="62"/>
  <c r="E18" i="62"/>
  <c r="D18" i="62"/>
  <c r="N17" i="62"/>
  <c r="M17" i="62"/>
  <c r="L17" i="62"/>
  <c r="K17" i="62"/>
  <c r="J17" i="62"/>
  <c r="I17" i="62"/>
  <c r="H17" i="62"/>
  <c r="G17" i="62"/>
  <c r="F17" i="62"/>
  <c r="E17" i="62"/>
  <c r="D17" i="62"/>
  <c r="H11" i="62"/>
  <c r="F5" i="62"/>
  <c r="O21" i="61"/>
  <c r="O20" i="61"/>
  <c r="X10" i="1"/>
  <c r="W10" i="1"/>
  <c r="V10" i="1"/>
  <c r="U10" i="1"/>
  <c r="T10" i="1"/>
  <c r="S10" i="1"/>
  <c r="R10" i="1"/>
  <c r="Q10" i="1"/>
  <c r="P10" i="1"/>
  <c r="O10" i="1"/>
  <c r="N10" i="1"/>
  <c r="M10" i="1"/>
  <c r="F5" i="61"/>
  <c r="O19" i="61"/>
  <c r="L10" i="1"/>
  <c r="O19" i="62"/>
  <c r="L11" i="1"/>
  <c r="O21" i="55"/>
  <c r="X12" i="1"/>
  <c r="W12" i="1"/>
  <c r="V12" i="1"/>
  <c r="U12" i="1"/>
  <c r="T12" i="1"/>
  <c r="S12" i="1"/>
  <c r="R12" i="1"/>
  <c r="Q12" i="1"/>
  <c r="P12" i="1"/>
  <c r="O12" i="1"/>
  <c r="N12" i="1"/>
  <c r="M12" i="1"/>
  <c r="O21" i="56"/>
  <c r="O20" i="56"/>
  <c r="N19" i="56"/>
  <c r="X9" i="1"/>
  <c r="M19" i="56"/>
  <c r="W9" i="1"/>
  <c r="L19" i="56"/>
  <c r="V9" i="1"/>
  <c r="K19" i="56"/>
  <c r="U9" i="1"/>
  <c r="J19" i="56"/>
  <c r="T9" i="1"/>
  <c r="I19" i="56"/>
  <c r="S9" i="1"/>
  <c r="H19" i="56"/>
  <c r="R9" i="1"/>
  <c r="G19" i="56"/>
  <c r="Q9" i="1"/>
  <c r="F19" i="56"/>
  <c r="P9" i="1"/>
  <c r="E19" i="56"/>
  <c r="O9" i="1"/>
  <c r="D19" i="56"/>
  <c r="N9" i="1"/>
  <c r="C19" i="56"/>
  <c r="M9" i="1"/>
  <c r="N18" i="56"/>
  <c r="M18" i="56"/>
  <c r="L18" i="56"/>
  <c r="K18" i="56"/>
  <c r="J18" i="56"/>
  <c r="I18" i="56"/>
  <c r="H18" i="56"/>
  <c r="G18" i="56"/>
  <c r="F18" i="56"/>
  <c r="E18" i="56"/>
  <c r="D18" i="56"/>
  <c r="N17" i="56"/>
  <c r="M17" i="56"/>
  <c r="L17" i="56"/>
  <c r="K17" i="56"/>
  <c r="J17" i="56"/>
  <c r="I17" i="56"/>
  <c r="H17" i="56"/>
  <c r="G17" i="56"/>
  <c r="F17" i="56"/>
  <c r="E17" i="56"/>
  <c r="D17" i="56"/>
  <c r="N19" i="55"/>
  <c r="X8" i="1"/>
  <c r="M19" i="55"/>
  <c r="W8" i="1"/>
  <c r="L19" i="55"/>
  <c r="V8" i="1"/>
  <c r="K19" i="55"/>
  <c r="U8" i="1"/>
  <c r="J19" i="55"/>
  <c r="T8" i="1"/>
  <c r="I19" i="55"/>
  <c r="S8" i="1"/>
  <c r="H19" i="55"/>
  <c r="R8" i="1"/>
  <c r="G19" i="55"/>
  <c r="Q8" i="1"/>
  <c r="F19" i="55"/>
  <c r="P8" i="1"/>
  <c r="E19" i="55"/>
  <c r="O8" i="1"/>
  <c r="D19" i="55"/>
  <c r="N8" i="1"/>
  <c r="C19" i="55"/>
  <c r="M8" i="1"/>
  <c r="F7" i="60"/>
  <c r="F7" i="56"/>
  <c r="F7" i="55"/>
  <c r="L12" i="1"/>
  <c r="O19" i="55"/>
  <c r="O19" i="56"/>
  <c r="L9" i="1"/>
  <c r="F5" i="60"/>
  <c r="F5" i="56"/>
  <c r="F5" i="55"/>
  <c r="L24" i="60"/>
  <c r="H24" i="60"/>
  <c r="D24" i="60"/>
  <c r="I11" i="60"/>
  <c r="F11" i="60"/>
  <c r="A11" i="60"/>
  <c r="G8" i="60"/>
  <c r="F6" i="60"/>
  <c r="H11" i="60"/>
  <c r="L8" i="1"/>
  <c r="L24" i="56"/>
  <c r="H24" i="56"/>
  <c r="D24" i="56"/>
  <c r="I11" i="56"/>
  <c r="F11" i="56"/>
  <c r="A11" i="56"/>
  <c r="G8" i="56"/>
  <c r="F6" i="56"/>
  <c r="H11" i="56"/>
  <c r="L24" i="55"/>
  <c r="H24" i="55"/>
  <c r="D24" i="55"/>
  <c r="I11" i="55"/>
  <c r="F11" i="55"/>
  <c r="A11" i="55"/>
  <c r="G8" i="55"/>
  <c r="F6" i="55"/>
  <c r="H11"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WILSON</author>
  </authors>
  <commentList>
    <comment ref="J6" authorId="0" shapeId="0" xr:uid="{00000000-0006-0000-0000-000001000000}">
      <text>
        <r>
          <rPr>
            <sz val="9"/>
            <color indexed="81"/>
            <rFont val="Tahoma"/>
            <family val="2"/>
          </rPr>
          <t xml:space="preserve">
Recomendable dejar como línea base el resultado final del indicador en el año inmediatamente anterior</t>
        </r>
      </text>
    </comment>
    <comment ref="K6" authorId="0" shapeId="0" xr:uid="{00000000-0006-0000-0000-000002000000}">
      <text>
        <r>
          <rPr>
            <sz val="9"/>
            <color indexed="81"/>
            <rFont val="Tahoma"/>
            <family val="2"/>
          </rPr>
          <t xml:space="preserve">
Importante aquí establecer para cada indicador la meta final deseada de forma razonable, que se proyecta al cierre de la presente vigencia</t>
        </r>
      </text>
    </comment>
  </commentList>
</comments>
</file>

<file path=xl/sharedStrings.xml><?xml version="1.0" encoding="utf-8"?>
<sst xmlns="http://schemas.openxmlformats.org/spreadsheetml/2006/main" count="463" uniqueCount="166">
  <si>
    <t>PROCESO</t>
  </si>
  <si>
    <t>NOMBRE DEL INDICADOR</t>
  </si>
  <si>
    <t>OBJETIVO DEL INDICADOR</t>
  </si>
  <si>
    <t xml:space="preserve"> </t>
  </si>
  <si>
    <t>Mensual</t>
  </si>
  <si>
    <t>FORMULA DEL INDICADOR</t>
  </si>
  <si>
    <t>INTERPRETACIÓN SITUACIÓN</t>
  </si>
  <si>
    <t>OPTIMA</t>
  </si>
  <si>
    <t>ENE</t>
  </si>
  <si>
    <t>FEB</t>
  </si>
  <si>
    <t>MAR</t>
  </si>
  <si>
    <t>ABR</t>
  </si>
  <si>
    <t>MAY</t>
  </si>
  <si>
    <t>JUN</t>
  </si>
  <si>
    <t>JUL</t>
  </si>
  <si>
    <t>AGO</t>
  </si>
  <si>
    <t>SEP</t>
  </si>
  <si>
    <t>OCT</t>
  </si>
  <si>
    <t>NOV</t>
  </si>
  <si>
    <t>DIC</t>
  </si>
  <si>
    <r>
      <rPr>
        <sz val="10"/>
        <rFont val="Tahoma"/>
        <family val="2"/>
      </rPr>
      <t xml:space="preserve">FORMATO: </t>
    </r>
    <r>
      <rPr>
        <b/>
        <sz val="10"/>
        <rFont val="Tahoma"/>
        <family val="2"/>
      </rPr>
      <t>MATRIZ DE REGISTRO Y MEDICIÓN DE INDICADORES</t>
    </r>
  </si>
  <si>
    <t>CÓDIGO DEL INDICADOR</t>
  </si>
  <si>
    <t>Objetivo</t>
  </si>
  <si>
    <t>Unidad de medida</t>
  </si>
  <si>
    <t>Formula</t>
  </si>
  <si>
    <t>Meta</t>
  </si>
  <si>
    <t>Frecuencia</t>
  </si>
  <si>
    <t>Fuente de Información</t>
  </si>
  <si>
    <t>Responsable</t>
  </si>
  <si>
    <t>Por obtener Datos</t>
  </si>
  <si>
    <t>Por Análizar Datos</t>
  </si>
  <si>
    <t>MEDICIÓN DE DATOS:</t>
  </si>
  <si>
    <t>MES</t>
  </si>
  <si>
    <t>ACUM</t>
  </si>
  <si>
    <t>RANGOS DE EVALUACIÓN</t>
  </si>
  <si>
    <t>%</t>
  </si>
  <si>
    <t>ANÁLISIS GRÁFICO (Tendencia del indicador)</t>
  </si>
  <si>
    <t>VARIABLES</t>
  </si>
  <si>
    <t>METODOLOGIA PARA OBTENER LOS DATOS:</t>
  </si>
  <si>
    <t>LINEA BASE</t>
  </si>
  <si>
    <t>PERIODICIDAD REPORTE</t>
  </si>
  <si>
    <t>IN01</t>
  </si>
  <si>
    <t>IN02</t>
  </si>
  <si>
    <t>IN03</t>
  </si>
  <si>
    <t>SET INDICADORES GESTIÓN</t>
  </si>
  <si>
    <t xml:space="preserve">PROCESO: </t>
  </si>
  <si>
    <t>Anual</t>
  </si>
  <si>
    <t>Trimestral</t>
  </si>
  <si>
    <t>Acum.</t>
  </si>
  <si>
    <t>TIPO DE INDICADOR</t>
  </si>
  <si>
    <t>Eficacia</t>
  </si>
  <si>
    <t>Efectividad</t>
  </si>
  <si>
    <r>
      <rPr>
        <b/>
        <sz val="9"/>
        <rFont val="Tahoma"/>
        <family val="2"/>
      </rPr>
      <t>ANÁLISIS DE MEDICIÓN</t>
    </r>
    <r>
      <rPr>
        <sz val="9"/>
        <rFont val="Tahoma"/>
        <family val="2"/>
      </rPr>
      <t xml:space="preserve"> (Cumplimiento de metas, comportamiento histórico, tendencias, causas):</t>
    </r>
  </si>
  <si>
    <r>
      <rPr>
        <b/>
        <sz val="9"/>
        <rFont val="Tahoma"/>
        <family val="2"/>
      </rPr>
      <t>ACCIONES DE MEJORAMIENTO REQUERIDAS</t>
    </r>
    <r>
      <rPr>
        <sz val="9"/>
        <rFont val="Tahoma"/>
        <family val="2"/>
      </rPr>
      <t xml:space="preserve"> (Acciones a tomar cuando se evidencie el incumplimiento de las metas propuestas):</t>
    </r>
  </si>
  <si>
    <t>Fecha</t>
  </si>
  <si>
    <t>ACEPTABLE</t>
  </si>
  <si>
    <t>DEFICIENTE</t>
  </si>
  <si>
    <t>Bimensual</t>
  </si>
  <si>
    <t>Cuatrimestral</t>
  </si>
  <si>
    <t>Semestral</t>
  </si>
  <si>
    <t>TIPO INDICADOR</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</si>
  <si>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</si>
  <si>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</si>
  <si>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</si>
  <si>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</si>
  <si>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</si>
  <si>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</si>
  <si>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</si>
  <si>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</si>
  <si>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</si>
  <si>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</si>
  <si>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</si>
  <si>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</si>
  <si>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</si>
  <si>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 xml:space="preserve">Eficiencia </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</si>
  <si>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</si>
  <si>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</si>
  <si>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</si>
  <si>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</si>
  <si>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</si>
  <si>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</si>
  <si>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</si>
  <si>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</si>
  <si>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</si>
  <si>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</si>
  <si>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</si>
  <si>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</si>
  <si>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</si>
  <si>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Cumplimiento del objeto del contrato</t>
  </si>
  <si>
    <t>Medir el grado de satisfacción de las obras públicas y proyectos ejecutados por la entidad.</t>
  </si>
  <si>
    <t xml:space="preserve">No. de contratos ejecutados a satisfacción / No.  Contratos  adjudicados. </t>
  </si>
  <si>
    <t xml:space="preserve">Costos proyectados Vs. costos incurridos </t>
  </si>
  <si>
    <t>Determinar la eficiencia, eficacia y efectividad de los presupuestos estimados frente los costos aplicados en los diferentes obras públicas y proyectos ejecutados por la entidad.</t>
  </si>
  <si>
    <t xml:space="preserve">Costos proyectados - costos incurridos </t>
  </si>
  <si>
    <t>Tiempo proyectado Vs. Tiempo ejecutado</t>
  </si>
  <si>
    <t xml:space="preserve">Determinar la eficiencia, eficacia y efectividad de los tiempos estimados frente al ejecutado de las obras públicas realizadas por la entidad. </t>
  </si>
  <si>
    <t>&gt; 80%</t>
  </si>
  <si>
    <t xml:space="preserve">Entre 60% - 79% </t>
  </si>
  <si>
    <t xml:space="preserve">&lt; 59% </t>
  </si>
  <si>
    <t>&gt; 0</t>
  </si>
  <si>
    <t>= 0</t>
  </si>
  <si>
    <t>&lt; 0</t>
  </si>
  <si>
    <t>Número de contratos ejecutados a satisfacción</t>
  </si>
  <si>
    <t>Número de contratos adjudicados</t>
  </si>
  <si>
    <t>&lt;=0</t>
  </si>
  <si>
    <t>Costos proyectados</t>
  </si>
  <si>
    <t>Costos incurridos</t>
  </si>
  <si>
    <t>Tiempo proyectado</t>
  </si>
  <si>
    <t>Tiempo Ejecutado</t>
  </si>
  <si>
    <t>Millones de $</t>
  </si>
  <si>
    <t>Días</t>
  </si>
  <si>
    <t>Informes de avance y ejecución de obras - proyectos</t>
  </si>
  <si>
    <t>AH-ST-</t>
  </si>
  <si>
    <t>Entre 80% y 100%</t>
  </si>
  <si>
    <t>Entre 60% y 79%</t>
  </si>
  <si>
    <t>Menor al 60%</t>
  </si>
  <si>
    <t>Nivel de ejecución de proyectos viabilizados en agua potable y saneamiento basico</t>
  </si>
  <si>
    <t>Determinar el margen de concreción de los proyectos viabilizados por Aguas del Huila, para el sector de agua potable y saneamiento basico..</t>
  </si>
  <si>
    <t>IN04</t>
  </si>
  <si>
    <t>IN05</t>
  </si>
  <si>
    <t>Medir el impacto de las obras realizadas en los  acueductos para las comunidades frente al componente del funcionamiento y el suministro del agua potable.</t>
  </si>
  <si>
    <t>Número de acueductos construidos en funcionamiento</t>
  </si>
  <si>
    <t>Número de proyectos viabilizados</t>
  </si>
  <si>
    <t>&lt;=1</t>
  </si>
  <si>
    <t>RESULTADOS DE LA VIGENCIA</t>
  </si>
  <si>
    <t>Nivel de acueductos construidos por aguas del Huila en funcionamiento de la comunidad.</t>
  </si>
  <si>
    <t>NIT 800'100.553-2</t>
  </si>
  <si>
    <t>AGUAS DEL HUILA S.A. E.S.P.</t>
  </si>
  <si>
    <t>META 2020</t>
  </si>
  <si>
    <t>RESULTADOS VIGENCIA 2020</t>
  </si>
  <si>
    <t>Número acueductos construidos por Aguas del Huila funcionando en terminos normales / total de obras construidas ó  mejoradas ó optimizadas  por aguas del Huila en el tiempo*100</t>
  </si>
  <si>
    <t>Total obras construidas ó mejoradas ó optimizadas por Aguas del Huila SA ESP</t>
  </si>
  <si>
    <t>&gt;150%</t>
  </si>
  <si>
    <t xml:space="preserve">(Tiempo ejecutado / Tiempo proyectado*100) </t>
  </si>
  <si>
    <t>&lt;=100%</t>
  </si>
  <si>
    <t>100%-150%</t>
  </si>
  <si>
    <t>Nota: No se hna terminado la  construccion de los  acueductos en el tiempo transcurrido del año 2020. Pero se tiene proyectado a terminacion de varios acueductos.</t>
  </si>
  <si>
    <t>Número de proyectos presentados</t>
  </si>
  <si>
    <t>Número de proyectos presentados viabilizados / Número de proyectos presentados Aguas del Huilas*100</t>
  </si>
  <si>
    <t>Contratado: Construcción de alcantarillado de aguas lluvias en los barrios ullumbe y nueva alianza en el municipio de san Agustín Departamento del Huila(Contrato 104 del 12 de agosto de 2021). Terminado: construcción plan maestro de acueducto y alcantarillado sanitario y pluvial del municipio de palestina fase 1 (contrato 147 de 2019 fecha de terminacion del 27 de agosto de 2021). Terminado: Optimización del sistema de acueducto urbano del Municipio de Pitalito Departamento del Huila (contrato 139 de 2018 fecha de terminacion del 05 de agosto de 2021)</t>
  </si>
  <si>
    <t>Terminado: Optimización del sistema de acueducto urbano del Municipio de Pitalito Departamento del Huila (contrato 139 de 2018 fecha de terminacion del 05 de agosto de 2021) valor proyectado 3.912 valor ejecutado $3.911 plazo inicial 6 meses plazo final 13 meses</t>
  </si>
  <si>
    <t>Terminado: construcción plan maestro de acueducto y alcantarillado sanitario y pluvial del municipio de palestina fase 1 (contrato 147 de 2019 fecha de terminacion del 27 de agosto de 2021 valor proyectado y terminado $6.141). Terminado: Optimización del sistema de acueducto urbano del Municipio de Pitalito Departamento del Huila (contrato 139 de 2018 fecha de terminacion del 05 de agosto de 2021 valor proyectado 3.912 y valor terminado 3.911)</t>
  </si>
  <si>
    <t>Terminado: construcción plan maestro de acueducto y alcantarillado sanitario y pluvial del municipio de palestina fase 1 (contrato 147 de 2019 fecha de terminacion del 27 de agosto de 2021 valor proyectado y terminado $6.141 plazo inicial y final 450 dias). Terminado: Optimización del sistema de acueducto urbano del Municipio de Pitalito Departamento del Huila (contrato 139 de 2018 fecha de terminacion del 05 de agosto de 2021 valor proyectado 3.912 y valor terminado 3.911 plazo inicial 180 dias plazo final 390 dias)</t>
  </si>
  <si>
    <t xml:space="preserve">Contratado: Prevención de riesgos por inundación con la construcción de la fase II, del sistema de alcantarillado combinado de los barrios el porvenir y cristo rey del Municipio de Isnos del Departamento del Huila (contrato 119 del 08 de septiembre de 2021).
Terminado= Optimización alcantarillado sanitario Centro poblado Rio Loro, pueblo nuevo, poterillos, Gigante Huila (cto 068  de 2021. Fecha de terminación del 20 de septiembre de 2021).
Contratado= Rehabilitacion alcantarillado sanitario Cra 4 entre calle 7 a 10 de la zona urbana Municipio de Timana (cto 094  de 2021. Fecha de adjudicacion septiembre 2021). </t>
  </si>
  <si>
    <t xml:space="preserve">Terminado= Rehabilitacion alcantarillado sanitario Cra 4 entre calle 7 a 10 de la zona urbana Municipio de Timana (cto 094  de 2021. Fecha de terminación del 2 de diciembre de 2021). </t>
  </si>
  <si>
    <t>Terminado= Optimización alcantarillado sanitario Centro poblado Rio Loro, pueblo nuevo, poterillos, Gigante Huila (cto 068  de 2021. Fecha de terminación del 20 de septiembre de 2021).valor proyectado $403 y terminado en $437</t>
  </si>
  <si>
    <t>Terminado= Rehabilitacion alcantarillado sanitario Cra 4 entre calle 7 a 10 de la zona urbana Municipio de Timana (cto 094  de 2021. Fecha de terminación del 2 de diciembre de 2021). Proyectado y terminado en $391 millones</t>
  </si>
  <si>
    <t>Construccion Acueducto Fase 5 Mesitas Aipe Huila</t>
  </si>
  <si>
    <t>Construcción alcantarillado barrio sanitario barrio alameda del Municipio de Rivera.
Construccion Plan MaestroAcueducto de Suaza Fase 1
Construccion alcantarillado sanitario zona urbana del municipio de Yaguara
 Optimizacion del acueducto urbano del Municipio de San Agustin Departamento del Huila</t>
  </si>
  <si>
    <t>Optimizacion alcantarillado sanitario mazatlan Gigante Huila</t>
  </si>
  <si>
    <t>Terminado= optimizacion acueducto y alcantarillado de la zona urbana del municipio de Gigante departamento del Huila y construccion alcantarillado sanitario colectores y planta de tratamiento aguas residuales domiciliarios PTARD del Municipio de Altamira Departamento del Huila(cto 166  de 2019. Fecha de terminación del 06 de febrero de 2021). valor proyectado 3.299.747.585 y valor terminado $3.343.536.495. plazo inicial 180 dias mas 60 dias para un total de 240 dias</t>
  </si>
  <si>
    <t xml:space="preserve">contratado= Optimización alcantarillado sanitario Centro poblado Rio Loro, pueblo nuevo, poterillos, Gigante Huila (cto 068  de 2021. Fecha del contrato 26 de marzo de 2021). </t>
  </si>
  <si>
    <t>Terminado= optimizacion acueducto y alcantarillado de la zona urbana del municipio de Gigante departamento del Huila y construccion alcantarillado sanitario colectores y planta de tratamiento aguas residuales domiciliarios PTARD del Municipio de Altamira Departamento del Huila(cto 166  de 2019. Fecha de terminación del 06 de febrero de 2021). Terminado: construccion sistema de alcantarillado para la vereda la esmeralda del municipio de tarqui huila (contrato 103 de 2019 fcha de terminacion 15 de febrero de 2021)</t>
  </si>
  <si>
    <t>Terminado= optimizacion acueducto y alcantarillado de la zona urbana del municipio de Gigante departamento del Huila y construccion alcantarillado sanitario colectores y planta de tratamiento aguas residuales domiciliarios PTARD del Municipio de Altamira Departamento del Huila(cto 166  de 2019. Fecha de terminación del 06 de febrero de 2021). tiempo inicial 180 tiempo final de 240 dias.
Terminado: construccion sistema de alcantarillado para la vereda la esmeralda del municipio de tarqui huila (contrato 103 de 2019 fecha de terminacion 15 de febrero de 2021 valor proyectado $1.115 valor terminado $1.154 plazo inicial 165 dias plazo final 285 dias)</t>
  </si>
  <si>
    <t xml:space="preserve">Terminado: Construcción plan maestro fase I de alcantarillado Municipio de Pitalito (contrato 173 de 2018 terminado el 24 de noviembre de 2021). Terminado: Optimización sistema de alcantarillado combinado casco urbano segunda fase sectores oriente y occidente del Municipio de Paicol Departamento del Huila ( contrato 061 de 2020 fecha de terminacion el 09 de noviembre de 2021. </t>
  </si>
  <si>
    <t>Terminado: Construcción de una planta de tratamiento de aguas residuales vereda la Lajita del Municipio de Paicol Huila (contrato 071 de 2021 fecha terminacion del 03 de julio de 2021). Terminado: Construccion Plan Maestro Sistema de Acueducto de la Zona Urbana del Municipio de Tarqui Departamento del Huila (Contrato 164 de 2019 fecha de terminacion del el 30 de julio de 2021). Terminado= Construccion alcantarillado sanitario media luna fase 3 Neiva Huila (cto 154  de 2019. Fecha de terminación del 29 de julio de 2021). Terminado: Construcción de una planta de tratamiento de aguas residuales vereda la Lajita del Municipio de Paicol Huila (contrato 071 de 2021 fecha terminacion del 03 de julio de 2021 valor proyectado $225 valor terminado $260). Terminado Construccion Plan Maestro Sistema de Acueducto de la Zona Urbana del Municipio de Tarqui Departamento del Huila (Contrato 164 de 2019 fecha de terminacion del el 30 de julio de 2021 valor proyectado $4.001 valor terminado $4.219)</t>
  </si>
  <si>
    <t>Terminado= Construccion alcantarillado sanitario media luna fase 3 Neiva Huila (cto 154  de 2019. Fecha de terminación del 29 de julio de 2021). Valor proyectado $6.822 y terminado $6.822. Terminado: Construcción de una planta de tratamiento de aguas residuales vereda la Lajita del Municipio de Paicol Huila (contrato 071 de 2021 fecha terminacion del 03 de julio de 2021 valor proyectado $225 valor terminado $260). Terminado Construccion Plan Maeestro Sistema de Acueducto de la Zona Urbana del Municipio de Tarqui Departamento del Huila (Contrato 164 de 2019 fecha de terminacion del el 30 de julio de 2021 valor proyectado $4.001 valor terminado $4.219)</t>
  </si>
  <si>
    <t xml:space="preserve">Terminado= optimizacion acueducto y alcantarillado de la zona urbana del municipio de Gigante departamento del Huila (cto 166  de 2019. Fecha de terminación del 06 de febrero de 2021) valor proyectadol $3.299.valor ejecutado $3.343. 
Terminado: construccion sistema de alcantarillado para la vereda la esmeralda del municipio de tarqui huila (contrato 103 de 2019 fecha de terminacion 15 de febrero de 2021 valor proyectado $1.115 valor terminado $1.154). </t>
  </si>
  <si>
    <t>Terminado: Construcción plan maestro fase I de alcantarillado Municipio de Pitalito (contrato 173 de 2018 terminado el 24 de noviembre de 2021 valor proyectado $8.805 y valor terminado $8.605). Terminado: Optimización sistema de alcantarillado combinado casco urbano segunda fase sectores oriente y occidente del Municipio de Paicol Departamento del Huila ( contrato 061 de 2020 fecha de terminacion el 09 de noviembre de 2021 valor proyectado $2.781 valor terminado $2.859).</t>
  </si>
  <si>
    <t>Terminado: Construccion Plan Maestro Sistema de Acueducto de la Zona Urbana del Municipio de Tarqui Departamento del Huila (Contrato 164 de 2019 fecha de terminacion del el 30 de julio de 2021)</t>
  </si>
  <si>
    <t>Terminado: Construcción de una planta de tratamiento de aguas residuales vereda la Lajita del Municipio de Paicol Huila (contrato 071 de 2021 fecha terminacion del 03 de julio de 2021 valor proyectado $225 valor terminado $260 plazo inicial 90 dias plazo final 120 dias). Terminado: Construccion Plan Maeestro Sistema de Acueducto de la Zona Urbana del Municipio de Tarqui Departamento del Huila (Contrato 164 de 2019 fecha de terminacion del el 30 de julio de 2021 valor proyectado $4.001 valor terminado $4.219 plazo inicial 180 dias plazo final 450 dias)</t>
  </si>
  <si>
    <t>Terminado: Construcción plan maestro fase I de alcantarillado Municipio de Pitalito (contrato 173 de 2018 terminado el 24 de noviembre de 2021 valor proyectado $8.805 y valor terminado $8.605 plazo inicial 360 dias plazo final 600 dias). Terminado: Optimización sistema de alcantarillado combinado casco urbano segunda fase sectores oriente y occidente del Municipio de Paicol Departamento del Huila ( contrato 061 de 2020 fecha de terminacion el 09 de noviembre de 2021 plazo inicial 150 dias plazo final 300 dias)</t>
  </si>
  <si>
    <t>Versión 8.0</t>
  </si>
  <si>
    <t>NIT 800.100.553-2</t>
  </si>
  <si>
    <t>VIGENCIA 2025</t>
  </si>
  <si>
    <t>META  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</si>
</sst>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9" x14ac:knownFonts="1">
    <font>
      <sz val="11"/>
      <color theme="1"/>
      <name val="Calibri"/>
      <family val="2"/>
      <scheme val="minor"/>
    </font>
    <font>
      <sz val="10"/>
      <name val="Arial"/>
      <family val="2"/>
    </font>
    <font>
      <sz val="8"/>
      <name val="Arial"/>
      <family val="2"/>
    </font>
    <font>
      <b/>
      <sz val="8"/>
      <name val="Arial"/>
      <family val="2"/>
    </font>
    <font>
      <b/>
      <sz val="8"/>
      <color theme="1"/>
      <name val="Arial"/>
      <family val="2"/>
    </font>
    <font>
      <sz val="8"/>
      <color theme="1"/>
      <name val="Calibri"/>
      <family val="2"/>
      <scheme val="minor"/>
    </font>
    <font>
      <b/>
      <sz val="14"/>
      <color theme="1"/>
      <name val="Calibri"/>
      <family val="2"/>
      <scheme val="minor"/>
    </font>
    <font>
      <b/>
      <sz val="6"/>
      <color theme="1"/>
      <name val="Arial"/>
      <family val="2"/>
    </font>
    <font>
      <sz val="10"/>
      <name val="Tahoma"/>
      <family val="2"/>
    </font>
    <font>
      <sz val="8"/>
      <name val="Tahoma"/>
      <family val="2"/>
    </font>
    <font>
      <b/>
      <sz val="10"/>
      <name val="Tahoma"/>
      <family val="2"/>
    </font>
    <font>
      <b/>
      <sz val="10"/>
      <color rgb="FFFF0000"/>
      <name val="Tahoma"/>
      <family val="2"/>
    </font>
    <font>
      <sz val="9"/>
      <name val="Tahoma"/>
      <family val="2"/>
    </font>
    <font>
      <b/>
      <sz val="9"/>
      <name val="Tahoma"/>
      <family val="2"/>
    </font>
    <font>
      <b/>
      <sz val="8"/>
      <name val="Tahoma"/>
      <family val="2"/>
    </font>
    <font>
      <b/>
      <sz val="10"/>
      <color theme="1"/>
      <name val="Calibri"/>
      <family val="2"/>
      <scheme val="minor"/>
    </font>
    <font>
      <b/>
      <sz val="8"/>
      <color indexed="8"/>
      <name val="Arial"/>
      <family val="2"/>
    </font>
    <font>
      <sz val="8"/>
      <color indexed="8"/>
      <name val="Arial"/>
      <family val="2"/>
    </font>
    <font>
      <b/>
      <sz val="10"/>
      <color theme="1"/>
      <name val="Arial"/>
      <family val="2"/>
    </font>
    <font>
      <b/>
      <sz val="6"/>
      <name val="Arial"/>
      <family val="2"/>
    </font>
    <font>
      <b/>
      <sz val="12"/>
      <color theme="1"/>
      <name val="Arial"/>
      <family val="2"/>
    </font>
    <font>
      <sz val="10"/>
      <color theme="1"/>
      <name val="Arial"/>
      <family val="2"/>
    </font>
    <font>
      <b/>
      <sz val="11"/>
      <color theme="1"/>
      <name val="Calibri"/>
      <family val="2"/>
      <scheme val="minor"/>
    </font>
    <font>
      <sz val="11"/>
      <name val="Arial"/>
      <family val="2"/>
    </font>
    <font>
      <sz val="9"/>
      <color indexed="81"/>
      <name val="Tahoma"/>
      <family val="2"/>
    </font>
    <font>
      <i/>
      <sz val="9"/>
      <color theme="1"/>
      <name val="Calibri"/>
      <family val="2"/>
      <scheme val="minor"/>
    </font>
    <font>
      <i/>
      <sz val="8"/>
      <name val="Tahoma"/>
      <family val="2"/>
    </font>
    <font>
      <sz val="11"/>
      <color theme="1"/>
      <name val="Calibri"/>
      <family val="2"/>
      <scheme val="minor"/>
    </font>
    <font>
      <sz val="8"/>
      <color rgb="FFFF0000"/>
      <name val="Tahoma"/>
      <family val="2"/>
    </font>
  </fonts>
  <fills count="10">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style="double">
        <color auto="1"/>
      </right>
      <top style="double">
        <color auto="1"/>
      </top>
      <bottom style="double">
        <color auto="1"/>
      </bottom>
      <diagonal/>
    </border>
    <border>
      <left/>
      <right/>
      <top style="double">
        <color auto="1"/>
      </top>
      <bottom/>
      <diagonal/>
    </border>
    <border>
      <left/>
      <right style="double">
        <color auto="1"/>
      </right>
      <top style="double">
        <color auto="1"/>
      </top>
      <bottom/>
      <diagonal/>
    </border>
    <border>
      <left/>
      <right/>
      <top/>
      <bottom style="double">
        <color auto="1"/>
      </bottom>
      <diagonal/>
    </border>
    <border>
      <left style="double">
        <color auto="1"/>
      </left>
      <right/>
      <top style="double">
        <color auto="1"/>
      </top>
      <bottom/>
      <diagonal/>
    </border>
    <border>
      <left style="double">
        <color auto="1"/>
      </left>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auto="1"/>
      </left>
      <right/>
      <top/>
      <bottom/>
      <diagonal/>
    </border>
    <border>
      <left/>
      <right style="double">
        <color auto="1"/>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double">
        <color auto="1"/>
      </right>
      <top style="thin">
        <color indexed="64"/>
      </top>
      <bottom style="double">
        <color auto="1"/>
      </bottom>
      <diagonal/>
    </border>
    <border>
      <left/>
      <right style="thin">
        <color indexed="64"/>
      </right>
      <top/>
      <bottom/>
      <diagonal/>
    </border>
    <border>
      <left/>
      <right/>
      <top style="thin">
        <color indexed="64"/>
      </top>
      <bottom style="double">
        <color auto="1"/>
      </bottom>
      <diagonal/>
    </border>
  </borders>
  <cellStyleXfs count="3">
    <xf numFmtId="0" fontId="0" fillId="0" borderId="0"/>
    <xf numFmtId="0" fontId="1" fillId="0" borderId="0"/>
    <xf numFmtId="9" fontId="27" fillId="0" borderId="0" applyFont="0" applyFill="0" applyBorder="0" applyAlignment="0" applyProtection="0"/>
  </cellStyleXfs>
  <cellXfs count="223">
    <xf numFmtId="0" fontId="0" fillId="0" borderId="0" xfId="0"/>
    <xf numFmtId="0" fontId="5" fillId="0" borderId="0" xfId="0" applyFont="1"/>
    <xf numFmtId="0" fontId="8" fillId="0" borderId="0" xfId="1" applyFont="1" applyAlignment="1">
      <alignment vertical="center"/>
    </xf>
    <xf numFmtId="0" fontId="8" fillId="0" borderId="1" xfId="1" applyFont="1" applyBorder="1" applyAlignment="1">
      <alignment vertical="center"/>
    </xf>
    <xf numFmtId="0" fontId="8" fillId="0" borderId="12" xfId="1" applyFont="1" applyBorder="1" applyAlignment="1">
      <alignment vertical="center"/>
    </xf>
    <xf numFmtId="0" fontId="10" fillId="2" borderId="15" xfId="1" applyFont="1" applyFill="1" applyBorder="1" applyAlignment="1">
      <alignment horizontal="center" vertical="center"/>
    </xf>
    <xf numFmtId="0" fontId="8" fillId="0" borderId="0" xfId="1" applyFont="1" applyAlignment="1">
      <alignment horizontal="right" vertical="center"/>
    </xf>
    <xf numFmtId="9" fontId="8" fillId="0" borderId="0" xfId="1" applyNumberFormat="1" applyFont="1" applyAlignment="1">
      <alignment horizontal="center" vertical="center"/>
    </xf>
    <xf numFmtId="9" fontId="10" fillId="0" borderId="1" xfId="1" applyNumberFormat="1" applyFont="1" applyBorder="1" applyAlignment="1">
      <alignment vertical="center"/>
    </xf>
    <xf numFmtId="164" fontId="8" fillId="7" borderId="1" xfId="1" applyNumberFormat="1" applyFont="1" applyFill="1" applyBorder="1" applyAlignment="1">
      <alignment horizontal="right" vertical="center"/>
    </xf>
    <xf numFmtId="164" fontId="8" fillId="7" borderId="15" xfId="1" applyNumberFormat="1" applyFont="1" applyFill="1" applyBorder="1" applyAlignment="1">
      <alignment horizontal="right" vertical="center"/>
    </xf>
    <xf numFmtId="9" fontId="9" fillId="7" borderId="12" xfId="1" applyNumberFormat="1" applyFont="1" applyFill="1" applyBorder="1" applyAlignment="1">
      <alignment horizontal="center" vertical="center" wrapText="1"/>
    </xf>
    <xf numFmtId="0" fontId="9" fillId="0" borderId="12" xfId="1" applyFont="1" applyBorder="1" applyAlignment="1">
      <alignment horizontal="center" vertical="center" wrapText="1"/>
    </xf>
    <xf numFmtId="0" fontId="8" fillId="7" borderId="15" xfId="1" applyFont="1" applyFill="1" applyBorder="1" applyAlignment="1">
      <alignment vertical="center"/>
    </xf>
    <xf numFmtId="0" fontId="8" fillId="7" borderId="13" xfId="1" applyFont="1" applyFill="1" applyBorder="1" applyAlignment="1">
      <alignment vertical="center"/>
    </xf>
    <xf numFmtId="0" fontId="14" fillId="7" borderId="29" xfId="1" applyFont="1" applyFill="1" applyBorder="1" applyAlignment="1">
      <alignment horizontal="right" vertical="center"/>
    </xf>
    <xf numFmtId="0" fontId="8" fillId="0" borderId="0" xfId="1" applyFont="1" applyAlignment="1">
      <alignment horizontal="center" vertical="center"/>
    </xf>
    <xf numFmtId="0" fontId="9" fillId="7" borderId="12" xfId="1" applyFont="1" applyFill="1" applyBorder="1" applyAlignment="1">
      <alignment horizontal="center" vertical="center" wrapText="1"/>
    </xf>
    <xf numFmtId="0" fontId="2" fillId="0" borderId="32" xfId="1" applyFont="1" applyBorder="1" applyAlignment="1">
      <alignment horizontal="center" vertical="center" textRotation="90" wrapText="1"/>
    </xf>
    <xf numFmtId="0" fontId="15" fillId="8" borderId="32" xfId="0" applyFont="1" applyFill="1" applyBorder="1" applyAlignment="1">
      <alignment horizontal="center" vertical="center" textRotation="90" wrapText="1"/>
    </xf>
    <xf numFmtId="0" fontId="19" fillId="5" borderId="32"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3" borderId="32" xfId="0" applyFont="1" applyFill="1" applyBorder="1" applyAlignment="1">
      <alignment horizontal="center" vertical="center" wrapText="1"/>
    </xf>
    <xf numFmtId="166" fontId="8" fillId="0" borderId="1" xfId="1" applyNumberFormat="1" applyFont="1" applyBorder="1" applyAlignment="1">
      <alignment vertical="center"/>
    </xf>
    <xf numFmtId="166" fontId="8" fillId="7" borderId="15" xfId="1" applyNumberFormat="1" applyFont="1" applyFill="1" applyBorder="1" applyAlignment="1">
      <alignment vertical="center"/>
    </xf>
    <xf numFmtId="0" fontId="9" fillId="0" borderId="1" xfId="1" applyFont="1" applyBorder="1" applyAlignment="1">
      <alignment horizontal="justify" vertical="center" wrapText="1"/>
    </xf>
    <xf numFmtId="0" fontId="9" fillId="0" borderId="12" xfId="1" applyFont="1" applyBorder="1" applyAlignment="1">
      <alignment horizontal="justify" vertical="center" wrapText="1"/>
    </xf>
    <xf numFmtId="0" fontId="2" fillId="0" borderId="32" xfId="1" applyFont="1" applyBorder="1" applyAlignment="1">
      <alignment horizontal="justify" vertical="top" wrapText="1"/>
    </xf>
    <xf numFmtId="0" fontId="17" fillId="0" borderId="32" xfId="0" applyFont="1" applyBorder="1" applyAlignment="1">
      <alignment horizontal="justify" vertical="top" wrapText="1"/>
    </xf>
    <xf numFmtId="49" fontId="5" fillId="0" borderId="32" xfId="0" applyNumberFormat="1" applyFont="1" applyBorder="1" applyAlignment="1">
      <alignment horizontal="center" vertical="top"/>
    </xf>
    <xf numFmtId="0" fontId="16" fillId="0" borderId="32" xfId="0" applyFont="1" applyBorder="1" applyAlignment="1">
      <alignment vertical="top" wrapText="1"/>
    </xf>
    <xf numFmtId="0" fontId="21" fillId="0" borderId="0" xfId="0" applyFont="1"/>
    <xf numFmtId="0" fontId="23" fillId="0" borderId="0" xfId="0" applyFont="1"/>
    <xf numFmtId="0" fontId="2" fillId="0" borderId="32" xfId="0" applyFont="1" applyBorder="1" applyAlignment="1">
      <alignment horizontal="center" vertical="center" textRotation="90" wrapText="1"/>
    </xf>
    <xf numFmtId="9" fontId="3" fillId="0" borderId="32" xfId="1" applyNumberFormat="1" applyFont="1" applyBorder="1" applyAlignment="1">
      <alignment horizontal="center" vertical="center" wrapText="1"/>
    </xf>
    <xf numFmtId="49" fontId="3" fillId="0" borderId="32" xfId="1" applyNumberFormat="1" applyFont="1" applyBorder="1" applyAlignment="1">
      <alignment horizontal="center" vertical="center" wrapText="1"/>
    </xf>
    <xf numFmtId="164" fontId="15" fillId="0" borderId="32" xfId="0" applyNumberFormat="1" applyFont="1" applyBorder="1" applyAlignment="1">
      <alignment horizontal="center" vertical="center" textRotation="90" wrapText="1"/>
    </xf>
    <xf numFmtId="166" fontId="15" fillId="0" borderId="32" xfId="0" applyNumberFormat="1" applyFont="1" applyBorder="1" applyAlignment="1">
      <alignment horizontal="center" vertical="center" textRotation="90" wrapText="1"/>
    </xf>
    <xf numFmtId="165" fontId="10" fillId="0" borderId="1" xfId="1" applyNumberFormat="1" applyFont="1" applyBorder="1" applyAlignment="1">
      <alignment vertical="center"/>
    </xf>
    <xf numFmtId="166" fontId="9" fillId="7" borderId="1" xfId="1" applyNumberFormat="1" applyFont="1" applyFill="1" applyBorder="1" applyAlignment="1">
      <alignment horizontal="right" vertical="center"/>
    </xf>
    <xf numFmtId="166" fontId="9" fillId="7" borderId="15" xfId="1" applyNumberFormat="1" applyFont="1" applyFill="1" applyBorder="1" applyAlignment="1">
      <alignment horizontal="right" vertical="center"/>
    </xf>
    <xf numFmtId="166" fontId="9" fillId="0" borderId="1" xfId="1" applyNumberFormat="1" applyFont="1" applyBorder="1" applyAlignment="1">
      <alignment vertical="center"/>
    </xf>
    <xf numFmtId="166" fontId="9" fillId="7" borderId="15" xfId="1" applyNumberFormat="1" applyFont="1" applyFill="1" applyBorder="1" applyAlignment="1">
      <alignment vertical="center"/>
    </xf>
    <xf numFmtId="9" fontId="5" fillId="0" borderId="0" xfId="0" applyNumberFormat="1" applyFont="1"/>
    <xf numFmtId="164" fontId="10" fillId="0" borderId="1" xfId="1" applyNumberFormat="1" applyFont="1" applyBorder="1" applyAlignment="1">
      <alignment vertical="center"/>
    </xf>
    <xf numFmtId="164" fontId="9" fillId="7" borderId="1" xfId="1" applyNumberFormat="1" applyFont="1" applyFill="1" applyBorder="1" applyAlignment="1">
      <alignment horizontal="right" vertical="center"/>
    </xf>
    <xf numFmtId="164" fontId="9" fillId="7" borderId="15" xfId="1" applyNumberFormat="1" applyFont="1" applyFill="1" applyBorder="1" applyAlignment="1">
      <alignment horizontal="right" vertical="center"/>
    </xf>
    <xf numFmtId="165" fontId="10" fillId="0" borderId="1" xfId="1" applyNumberFormat="1" applyFont="1" applyBorder="1" applyAlignment="1">
      <alignment vertical="center" textRotation="90"/>
    </xf>
    <xf numFmtId="0" fontId="9" fillId="0" borderId="1" xfId="1" applyFont="1" applyBorder="1" applyAlignment="1">
      <alignment horizontal="justify" vertical="top" wrapText="1"/>
    </xf>
    <xf numFmtId="0" fontId="9" fillId="0" borderId="12" xfId="1" applyFont="1" applyBorder="1" applyAlignment="1">
      <alignment horizontal="justify" vertical="top" wrapText="1"/>
    </xf>
    <xf numFmtId="0" fontId="10" fillId="2" borderId="1" xfId="1" applyFont="1" applyFill="1" applyBorder="1" applyAlignment="1">
      <alignment horizontal="center" vertical="center"/>
    </xf>
    <xf numFmtId="9" fontId="10" fillId="7" borderId="15" xfId="1" applyNumberFormat="1" applyFont="1" applyFill="1" applyBorder="1" applyAlignment="1">
      <alignment vertical="center"/>
    </xf>
    <xf numFmtId="165" fontId="10" fillId="7" borderId="15" xfId="1" applyNumberFormat="1" applyFont="1" applyFill="1" applyBorder="1" applyAlignment="1">
      <alignment vertical="center"/>
    </xf>
    <xf numFmtId="164" fontId="10" fillId="7" borderId="15" xfId="1" applyNumberFormat="1" applyFont="1" applyFill="1" applyBorder="1" applyAlignment="1">
      <alignment vertical="center"/>
    </xf>
    <xf numFmtId="9" fontId="8" fillId="0" borderId="1" xfId="1" applyNumberFormat="1" applyFont="1" applyBorder="1" applyAlignment="1">
      <alignment vertical="center"/>
    </xf>
    <xf numFmtId="165" fontId="8" fillId="0" borderId="1" xfId="1" applyNumberFormat="1" applyFont="1" applyBorder="1" applyAlignment="1">
      <alignment vertical="center"/>
    </xf>
    <xf numFmtId="164" fontId="8" fillId="0" borderId="1" xfId="1" applyNumberFormat="1" applyFont="1" applyBorder="1" applyAlignment="1">
      <alignment vertical="center"/>
    </xf>
    <xf numFmtId="9" fontId="0" fillId="0" borderId="0" xfId="2" applyFont="1"/>
    <xf numFmtId="9" fontId="10" fillId="0" borderId="1" xfId="2" applyFont="1" applyFill="1" applyBorder="1" applyAlignment="1">
      <alignment vertical="center" textRotation="90"/>
    </xf>
    <xf numFmtId="9" fontId="8" fillId="0" borderId="0" xfId="2" applyFont="1" applyAlignment="1">
      <alignment vertical="center"/>
    </xf>
    <xf numFmtId="9" fontId="0" fillId="0" borderId="0" xfId="0" applyNumberFormat="1"/>
    <xf numFmtId="9" fontId="0" fillId="4" borderId="0" xfId="2" applyFont="1" applyFill="1"/>
    <xf numFmtId="0" fontId="2" fillId="0" borderId="0" xfId="1" applyFont="1" applyAlignment="1">
      <alignment horizontal="center" vertical="center" textRotation="90" wrapText="1"/>
    </xf>
    <xf numFmtId="9" fontId="8" fillId="0" borderId="1" xfId="2" applyFont="1" applyFill="1" applyBorder="1" applyAlignment="1">
      <alignment vertical="center"/>
    </xf>
    <xf numFmtId="0" fontId="14" fillId="0" borderId="1" xfId="1" applyFont="1" applyBorder="1" applyAlignment="1">
      <alignment horizontal="justify" vertical="top" wrapText="1"/>
    </xf>
    <xf numFmtId="9" fontId="10" fillId="0" borderId="1" xfId="2" applyFont="1" applyBorder="1" applyAlignment="1">
      <alignment vertical="center"/>
    </xf>
    <xf numFmtId="0" fontId="10" fillId="0" borderId="0" xfId="1" applyFont="1" applyAlignment="1">
      <alignment vertical="center"/>
    </xf>
    <xf numFmtId="0" fontId="10" fillId="0" borderId="0" xfId="1" applyFont="1" applyAlignment="1">
      <alignment horizontal="right" vertical="center"/>
    </xf>
    <xf numFmtId="9" fontId="10" fillId="0" borderId="0" xfId="1" applyNumberFormat="1" applyFont="1" applyAlignment="1">
      <alignment horizontal="center" vertical="center"/>
    </xf>
    <xf numFmtId="9" fontId="8" fillId="7" borderId="1" xfId="2" applyFont="1" applyFill="1" applyBorder="1" applyAlignment="1">
      <alignment horizontal="right" vertical="center"/>
    </xf>
    <xf numFmtId="0" fontId="15" fillId="0" borderId="41" xfId="0" applyFont="1" applyBorder="1" applyAlignment="1">
      <alignment horizontal="center" vertical="center"/>
    </xf>
    <xf numFmtId="0" fontId="15" fillId="0" borderId="0" xfId="0" applyFont="1" applyAlignment="1">
      <alignment horizontal="center" vertical="center"/>
    </xf>
    <xf numFmtId="0" fontId="15" fillId="0" borderId="48" xfId="0" applyFont="1" applyBorder="1" applyAlignment="1">
      <alignment horizontal="center" vertical="center"/>
    </xf>
    <xf numFmtId="0" fontId="5" fillId="0" borderId="41" xfId="0" applyFont="1" applyBorder="1" applyAlignment="1">
      <alignment horizontal="center" vertical="center"/>
    </xf>
    <xf numFmtId="0" fontId="5" fillId="0" borderId="0" xfId="0" applyFont="1" applyAlignment="1">
      <alignment horizontal="center" vertical="center"/>
    </xf>
    <xf numFmtId="0" fontId="5" fillId="0" borderId="48" xfId="0" applyFont="1" applyBorder="1" applyAlignment="1">
      <alignment horizontal="center" vertical="center"/>
    </xf>
    <xf numFmtId="0" fontId="22" fillId="0" borderId="41" xfId="0" applyFont="1" applyBorder="1" applyAlignment="1">
      <alignment horizontal="center" vertical="center"/>
    </xf>
    <xf numFmtId="0" fontId="22" fillId="0" borderId="0" xfId="0" applyFont="1" applyAlignment="1">
      <alignment horizontal="center" vertical="center"/>
    </xf>
    <xf numFmtId="0" fontId="22" fillId="0" borderId="48" xfId="0" applyFont="1" applyBorder="1" applyAlignment="1">
      <alignment horizontal="center" vertical="center"/>
    </xf>
    <xf numFmtId="0" fontId="25" fillId="0" borderId="41" xfId="0" applyFont="1" applyBorder="1" applyAlignment="1">
      <alignment horizontal="center" vertical="center"/>
    </xf>
    <xf numFmtId="0" fontId="25" fillId="0" borderId="0" xfId="0" applyFont="1" applyAlignment="1">
      <alignment horizontal="center" vertical="center"/>
    </xf>
    <xf numFmtId="0" fontId="25" fillId="0" borderId="48" xfId="0" applyFont="1" applyBorder="1" applyAlignment="1">
      <alignment horizontal="center" vertical="center"/>
    </xf>
    <xf numFmtId="0" fontId="7" fillId="8" borderId="32" xfId="0" applyFont="1" applyFill="1" applyBorder="1" applyAlignment="1">
      <alignment horizontal="center" vertical="center" textRotation="90" wrapText="1"/>
    </xf>
    <xf numFmtId="0" fontId="4" fillId="8" borderId="32" xfId="0" applyFont="1" applyFill="1" applyBorder="1" applyAlignment="1">
      <alignment horizontal="center" vertical="center" textRotation="90" wrapText="1"/>
    </xf>
    <xf numFmtId="0" fontId="0" fillId="9" borderId="33" xfId="0" applyFill="1" applyBorder="1" applyAlignment="1">
      <alignment horizontal="center"/>
    </xf>
    <xf numFmtId="0" fontId="0" fillId="0" borderId="36"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41" xfId="0" applyBorder="1" applyAlignment="1">
      <alignment horizontal="center"/>
    </xf>
    <xf numFmtId="0" fontId="0" fillId="0" borderId="0" xfId="0" applyAlignment="1">
      <alignment horizontal="center"/>
    </xf>
    <xf numFmtId="0" fontId="0" fillId="0" borderId="42" xfId="0" applyBorder="1" applyAlignment="1">
      <alignment horizontal="center"/>
    </xf>
    <xf numFmtId="0" fontId="0" fillId="0" borderId="37" xfId="0" applyBorder="1" applyAlignment="1">
      <alignment horizontal="center"/>
    </xf>
    <xf numFmtId="0" fontId="0" fillId="0" borderId="35" xfId="0" applyBorder="1" applyAlignment="1">
      <alignment horizontal="center"/>
    </xf>
    <xf numFmtId="0" fontId="4" fillId="8" borderId="32" xfId="0" applyFont="1" applyFill="1" applyBorder="1" applyAlignment="1">
      <alignment horizontal="center" vertical="center" wrapText="1"/>
    </xf>
    <xf numFmtId="0" fontId="15" fillId="7" borderId="32" xfId="0" applyFont="1" applyFill="1" applyBorder="1" applyAlignment="1">
      <alignment horizontal="center" vertical="center" textRotation="90" wrapText="1"/>
    </xf>
    <xf numFmtId="0" fontId="6" fillId="8" borderId="32" xfId="0" applyFont="1" applyFill="1" applyBorder="1" applyAlignment="1">
      <alignment horizontal="center" vertical="center" wrapText="1"/>
    </xf>
    <xf numFmtId="0" fontId="18" fillId="8" borderId="37" xfId="0" applyFont="1" applyFill="1" applyBorder="1" applyAlignment="1">
      <alignment horizontal="right" vertical="center" wrapText="1"/>
    </xf>
    <xf numFmtId="0" fontId="18" fillId="8" borderId="35" xfId="0" applyFont="1" applyFill="1" applyBorder="1" applyAlignment="1">
      <alignment horizontal="right" vertical="center" wrapText="1"/>
    </xf>
    <xf numFmtId="0" fontId="20" fillId="0" borderId="49" xfId="0" applyFont="1" applyBorder="1" applyAlignment="1">
      <alignment horizontal="left" vertical="center" wrapText="1"/>
    </xf>
    <xf numFmtId="0" fontId="20" fillId="0" borderId="47" xfId="0" applyFont="1" applyBorder="1" applyAlignment="1">
      <alignment horizontal="left" vertical="center" wrapText="1"/>
    </xf>
    <xf numFmtId="0" fontId="9" fillId="0" borderId="18" xfId="1" applyFont="1" applyBorder="1" applyAlignment="1">
      <alignment horizontal="justify" vertical="top" wrapText="1"/>
    </xf>
    <xf numFmtId="0" fontId="9" fillId="0" borderId="1" xfId="1" applyFont="1" applyBorder="1" applyAlignment="1">
      <alignment horizontal="justify" vertical="top" wrapText="1"/>
    </xf>
    <xf numFmtId="17" fontId="9" fillId="0" borderId="1" xfId="1" applyNumberFormat="1" applyFont="1" applyBorder="1" applyAlignment="1">
      <alignment horizontal="center" vertical="center" wrapText="1"/>
    </xf>
    <xf numFmtId="0" fontId="0" fillId="0" borderId="15" xfId="0" applyBorder="1" applyAlignment="1">
      <alignment horizontal="center" vertical="center"/>
    </xf>
    <xf numFmtId="0" fontId="9" fillId="0" borderId="30" xfId="1" applyFont="1" applyBorder="1" applyAlignment="1">
      <alignment horizontal="justify" vertical="top" wrapText="1"/>
    </xf>
    <xf numFmtId="0" fontId="9" fillId="0" borderId="46" xfId="1" applyFont="1" applyBorder="1" applyAlignment="1">
      <alignment horizontal="justify" vertical="top" wrapText="1"/>
    </xf>
    <xf numFmtId="0" fontId="8" fillId="7" borderId="2" xfId="1" applyFont="1" applyFill="1" applyBorder="1" applyAlignment="1">
      <alignment horizontal="center" vertical="center"/>
    </xf>
    <xf numFmtId="0" fontId="8" fillId="7" borderId="3" xfId="1" applyFont="1" applyFill="1" applyBorder="1" applyAlignment="1">
      <alignment horizontal="center" vertical="center"/>
    </xf>
    <xf numFmtId="0" fontId="8" fillId="7" borderId="4" xfId="1" applyFont="1" applyFill="1" applyBorder="1" applyAlignment="1">
      <alignment horizontal="center" vertical="center"/>
    </xf>
    <xf numFmtId="9" fontId="10" fillId="7" borderId="24" xfId="1" applyNumberFormat="1" applyFont="1" applyFill="1" applyBorder="1" applyAlignment="1">
      <alignment horizontal="center" vertical="center"/>
    </xf>
    <xf numFmtId="0" fontId="10" fillId="7" borderId="25" xfId="1" applyFont="1" applyFill="1" applyBorder="1" applyAlignment="1">
      <alignment horizontal="center" vertical="center"/>
    </xf>
    <xf numFmtId="0" fontId="10" fillId="7" borderId="26" xfId="1" applyFont="1" applyFill="1" applyBorder="1" applyAlignment="1">
      <alignment horizontal="center" vertical="center"/>
    </xf>
    <xf numFmtId="0" fontId="8" fillId="0" borderId="18" xfId="1" applyFont="1" applyBorder="1" applyAlignment="1">
      <alignment horizontal="left" vertical="center"/>
    </xf>
    <xf numFmtId="0" fontId="8" fillId="0" borderId="1" xfId="1" applyFont="1" applyBorder="1" applyAlignment="1">
      <alignment horizontal="left" vertical="center"/>
    </xf>
    <xf numFmtId="0" fontId="11" fillId="7" borderId="25" xfId="1" applyFont="1" applyFill="1" applyBorder="1" applyAlignment="1">
      <alignment horizontal="center" vertical="center"/>
    </xf>
    <xf numFmtId="0" fontId="11" fillId="7" borderId="26" xfId="1" applyFont="1" applyFill="1" applyBorder="1" applyAlignment="1">
      <alignment horizontal="center" vertical="center"/>
    </xf>
    <xf numFmtId="0" fontId="10" fillId="6" borderId="18" xfId="1" applyFont="1" applyFill="1" applyBorder="1" applyAlignment="1">
      <alignment horizontal="left" vertical="center"/>
    </xf>
    <xf numFmtId="0" fontId="10" fillId="6" borderId="1" xfId="1" applyFont="1" applyFill="1" applyBorder="1" applyAlignment="1">
      <alignment horizontal="left" vertical="center"/>
    </xf>
    <xf numFmtId="0" fontId="10" fillId="7" borderId="18" xfId="1" applyFont="1" applyFill="1" applyBorder="1" applyAlignment="1">
      <alignment horizontal="center" vertical="center" textRotation="90"/>
    </xf>
    <xf numFmtId="0" fontId="10" fillId="7" borderId="11" xfId="1" applyFont="1" applyFill="1" applyBorder="1" applyAlignment="1">
      <alignment horizontal="center" vertical="center" textRotation="90"/>
    </xf>
    <xf numFmtId="0" fontId="10" fillId="7" borderId="8" xfId="1" applyFont="1" applyFill="1" applyBorder="1" applyAlignment="1">
      <alignment horizontal="center" vertical="center" wrapText="1"/>
    </xf>
    <xf numFmtId="0" fontId="10" fillId="7" borderId="9" xfId="1" applyFont="1" applyFill="1" applyBorder="1" applyAlignment="1">
      <alignment horizontal="center" vertical="center" wrapText="1"/>
    </xf>
    <xf numFmtId="0" fontId="10" fillId="7" borderId="22" xfId="1" applyFont="1" applyFill="1" applyBorder="1" applyAlignment="1">
      <alignment horizontal="center" vertical="center" wrapText="1"/>
    </xf>
    <xf numFmtId="0" fontId="10" fillId="7" borderId="11" xfId="1" applyFont="1" applyFill="1" applyBorder="1" applyAlignment="1">
      <alignment horizontal="center" vertical="center" wrapText="1"/>
    </xf>
    <xf numFmtId="0" fontId="10" fillId="7" borderId="12" xfId="1" applyFont="1" applyFill="1" applyBorder="1" applyAlignment="1">
      <alignment horizontal="center" vertical="center" wrapText="1"/>
    </xf>
    <xf numFmtId="0" fontId="10" fillId="5" borderId="23" xfId="1" applyFont="1" applyFill="1" applyBorder="1" applyAlignment="1">
      <alignment horizontal="center" vertical="center"/>
    </xf>
    <xf numFmtId="0" fontId="10" fillId="4" borderId="23" xfId="1" applyFont="1" applyFill="1" applyBorder="1" applyAlignment="1">
      <alignment horizontal="center" vertical="center"/>
    </xf>
    <xf numFmtId="0" fontId="9" fillId="7" borderId="11" xfId="1" applyFont="1" applyFill="1" applyBorder="1" applyAlignment="1">
      <alignment horizontal="left" vertical="center" wrapText="1"/>
    </xf>
    <xf numFmtId="0" fontId="9" fillId="7" borderId="12" xfId="1" applyFont="1" applyFill="1" applyBorder="1" applyAlignment="1">
      <alignment horizontal="left" vertical="center" wrapText="1"/>
    </xf>
    <xf numFmtId="0" fontId="14" fillId="0" borderId="29"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31" xfId="1" applyFont="1" applyBorder="1" applyAlignment="1">
      <alignment horizontal="center" vertical="center" wrapText="1"/>
    </xf>
    <xf numFmtId="0" fontId="10" fillId="3" borderId="23" xfId="1" applyFont="1" applyFill="1" applyBorder="1" applyAlignment="1">
      <alignment horizontal="center" vertical="center"/>
    </xf>
    <xf numFmtId="0" fontId="10" fillId="3" borderId="27" xfId="1" applyFont="1" applyFill="1" applyBorder="1" applyAlignment="1">
      <alignment horizontal="center" vertical="center"/>
    </xf>
    <xf numFmtId="0" fontId="10" fillId="7" borderId="16" xfId="1" applyFont="1" applyFill="1" applyBorder="1" applyAlignment="1">
      <alignment horizontal="center" vertical="center"/>
    </xf>
    <xf numFmtId="0" fontId="10" fillId="7" borderId="17" xfId="1" applyFont="1" applyFill="1" applyBorder="1" applyAlignment="1">
      <alignment horizontal="center" vertical="center"/>
    </xf>
    <xf numFmtId="0" fontId="10" fillId="7" borderId="19" xfId="1" applyFont="1" applyFill="1" applyBorder="1" applyAlignment="1">
      <alignment horizontal="center" vertical="center"/>
    </xf>
    <xf numFmtId="0" fontId="10" fillId="7" borderId="5" xfId="1" applyFont="1" applyFill="1" applyBorder="1" applyAlignment="1">
      <alignment horizontal="left" vertical="center" wrapText="1"/>
    </xf>
    <xf numFmtId="0" fontId="10" fillId="7" borderId="6" xfId="1" applyFont="1" applyFill="1" applyBorder="1" applyAlignment="1">
      <alignment horizontal="left" vertical="center" wrapText="1"/>
    </xf>
    <xf numFmtId="0" fontId="10" fillId="7" borderId="7" xfId="1" applyFont="1" applyFill="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9" fillId="0" borderId="19" xfId="1" applyFont="1" applyBorder="1" applyAlignment="1">
      <alignment horizontal="left" vertical="center" wrapText="1"/>
    </xf>
    <xf numFmtId="0" fontId="10" fillId="7" borderId="14" xfId="1" applyFont="1" applyFill="1" applyBorder="1" applyAlignment="1">
      <alignment horizontal="left" vertical="center"/>
    </xf>
    <xf numFmtId="0" fontId="10" fillId="7" borderId="0" xfId="1" applyFont="1" applyFill="1" applyAlignment="1">
      <alignment horizontal="left" vertical="center"/>
    </xf>
    <xf numFmtId="0" fontId="10" fillId="7" borderId="20" xfId="1" applyFont="1" applyFill="1" applyBorder="1" applyAlignment="1">
      <alignment horizontal="left"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8" xfId="1" applyFont="1" applyFill="1" applyBorder="1" applyAlignment="1">
      <alignment horizontal="center" vertical="center"/>
    </xf>
    <xf numFmtId="0" fontId="10" fillId="2" borderId="1" xfId="1" applyFont="1" applyFill="1" applyBorder="1" applyAlignment="1">
      <alignment horizontal="center" vertical="center"/>
    </xf>
    <xf numFmtId="0" fontId="8" fillId="7" borderId="18" xfId="1" applyFont="1" applyFill="1" applyBorder="1" applyAlignment="1">
      <alignment horizontal="left" vertical="center"/>
    </xf>
    <xf numFmtId="0" fontId="8" fillId="7" borderId="1" xfId="1" applyFont="1" applyFill="1" applyBorder="1" applyAlignment="1">
      <alignment horizontal="left" vertical="center"/>
    </xf>
    <xf numFmtId="0" fontId="10" fillId="7" borderId="1" xfId="1" applyFont="1" applyFill="1" applyBorder="1" applyAlignment="1">
      <alignment horizontal="left" vertical="center"/>
    </xf>
    <xf numFmtId="0" fontId="10" fillId="7" borderId="21" xfId="1" applyFont="1" applyFill="1" applyBorder="1" applyAlignment="1">
      <alignment horizontal="left" vertical="center"/>
    </xf>
    <xf numFmtId="0" fontId="10" fillId="7" borderId="28" xfId="1" applyFont="1" applyFill="1" applyBorder="1" applyAlignment="1">
      <alignment horizontal="left" vertical="center"/>
    </xf>
    <xf numFmtId="0" fontId="8" fillId="7" borderId="11" xfId="1" applyFont="1" applyFill="1" applyBorder="1" applyAlignment="1">
      <alignment horizontal="left" vertical="center"/>
    </xf>
    <xf numFmtId="0" fontId="8" fillId="7" borderId="12" xfId="1" applyFont="1" applyFill="1" applyBorder="1" applyAlignment="1">
      <alignment horizontal="left" vertical="center"/>
    </xf>
    <xf numFmtId="2" fontId="10" fillId="7" borderId="30" xfId="1" applyNumberFormat="1" applyFont="1" applyFill="1" applyBorder="1" applyAlignment="1">
      <alignment horizontal="left" vertical="center"/>
    </xf>
    <xf numFmtId="2" fontId="10" fillId="7" borderId="17" xfId="1" applyNumberFormat="1" applyFont="1" applyFill="1" applyBorder="1" applyAlignment="1">
      <alignment horizontal="left" vertical="center"/>
    </xf>
    <xf numFmtId="2" fontId="10" fillId="7" borderId="19" xfId="1" applyNumberFormat="1" applyFont="1" applyFill="1" applyBorder="1" applyAlignment="1">
      <alignment horizontal="left" vertical="center"/>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9" xfId="1" applyFont="1" applyFill="1" applyBorder="1" applyAlignment="1">
      <alignment horizontal="center" vertical="center" textRotation="90" wrapText="1"/>
    </xf>
    <xf numFmtId="0" fontId="14" fillId="2" borderId="1" xfId="1" applyFont="1" applyFill="1" applyBorder="1" applyAlignment="1">
      <alignment horizontal="center" vertical="center" textRotation="90" wrapText="1"/>
    </xf>
    <xf numFmtId="0" fontId="14" fillId="2" borderId="9" xfId="1" applyFont="1" applyFill="1" applyBorder="1" applyAlignment="1">
      <alignment horizontal="center" vertical="center"/>
    </xf>
    <xf numFmtId="0" fontId="14" fillId="2" borderId="10" xfId="1" applyFont="1" applyFill="1" applyBorder="1" applyAlignment="1">
      <alignment horizontal="center" vertical="center"/>
    </xf>
    <xf numFmtId="0" fontId="14" fillId="2" borderId="15" xfId="1" applyFont="1" applyFill="1" applyBorder="1" applyAlignment="1">
      <alignment horizontal="center" vertical="center" wrapText="1"/>
    </xf>
    <xf numFmtId="0" fontId="8" fillId="7" borderId="38" xfId="1" applyFont="1" applyFill="1" applyBorder="1" applyAlignment="1">
      <alignment horizontal="left" vertical="center"/>
    </xf>
    <xf numFmtId="0" fontId="8" fillId="7" borderId="39" xfId="1" applyFont="1" applyFill="1" applyBorder="1" applyAlignment="1">
      <alignment horizontal="left" vertical="center"/>
    </xf>
    <xf numFmtId="0" fontId="8" fillId="7" borderId="40" xfId="1" applyFont="1" applyFill="1" applyBorder="1" applyAlignment="1">
      <alignment horizontal="left"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14" xfId="1" applyFont="1" applyBorder="1" applyAlignment="1">
      <alignment horizontal="center" vertical="center"/>
    </xf>
    <xf numFmtId="0" fontId="8" fillId="0" borderId="0" xfId="1" applyFont="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7" borderId="8" xfId="1" applyFont="1" applyFill="1" applyBorder="1" applyAlignment="1">
      <alignment horizontal="left" vertical="center"/>
    </xf>
    <xf numFmtId="0" fontId="8" fillId="7" borderId="9" xfId="1" applyFont="1" applyFill="1" applyBorder="1" applyAlignment="1">
      <alignment horizontal="left" vertical="center"/>
    </xf>
    <xf numFmtId="0" fontId="8" fillId="7" borderId="43" xfId="1" applyFont="1" applyFill="1" applyBorder="1" applyAlignment="1">
      <alignment horizontal="left" vertical="center"/>
    </xf>
    <xf numFmtId="0" fontId="8" fillId="7" borderId="44" xfId="1" applyFont="1" applyFill="1" applyBorder="1" applyAlignment="1">
      <alignment horizontal="left" vertical="center"/>
    </xf>
    <xf numFmtId="0" fontId="10" fillId="0" borderId="5"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9" fillId="0" borderId="14" xfId="1" applyFont="1" applyBorder="1" applyAlignment="1">
      <alignment horizontal="center" vertical="center"/>
    </xf>
    <xf numFmtId="0" fontId="9" fillId="0" borderId="0" xfId="1" applyFont="1" applyAlignment="1">
      <alignment horizontal="center" vertical="center"/>
    </xf>
    <xf numFmtId="0" fontId="9" fillId="0" borderId="20" xfId="1" applyFont="1" applyBorder="1" applyAlignment="1">
      <alignment horizontal="center" vertical="center"/>
    </xf>
    <xf numFmtId="0" fontId="10" fillId="0" borderId="14" xfId="1" applyFont="1" applyBorder="1" applyAlignment="1">
      <alignment horizontal="center" vertical="center"/>
    </xf>
    <xf numFmtId="0" fontId="10" fillId="0" borderId="0" xfId="1" applyFont="1" applyAlignment="1">
      <alignment horizontal="center" vertical="center"/>
    </xf>
    <xf numFmtId="0" fontId="10" fillId="0" borderId="20" xfId="1" applyFont="1" applyBorder="1" applyAlignment="1">
      <alignment horizontal="center" vertical="center"/>
    </xf>
    <xf numFmtId="0" fontId="26" fillId="0" borderId="16" xfId="1" applyFont="1" applyBorder="1" applyAlignment="1">
      <alignment horizontal="center" vertical="center"/>
    </xf>
    <xf numFmtId="0" fontId="26" fillId="0" borderId="17" xfId="1" applyFont="1" applyBorder="1" applyAlignment="1">
      <alignment horizontal="center" vertical="center"/>
    </xf>
    <xf numFmtId="0" fontId="26" fillId="0" borderId="19" xfId="1" applyFont="1" applyBorder="1" applyAlignment="1">
      <alignment horizontal="center" vertical="center"/>
    </xf>
    <xf numFmtId="0" fontId="8" fillId="9" borderId="6" xfId="1" applyFont="1" applyFill="1" applyBorder="1" applyAlignment="1">
      <alignment horizontal="center" vertical="center"/>
    </xf>
    <xf numFmtId="0" fontId="12" fillId="7" borderId="8" xfId="1" applyFont="1" applyFill="1" applyBorder="1" applyAlignment="1">
      <alignment horizontal="left" vertical="center"/>
    </xf>
    <xf numFmtId="0" fontId="12" fillId="7" borderId="9" xfId="1" applyFont="1" applyFill="1" applyBorder="1" applyAlignment="1">
      <alignment horizontal="left" vertical="center"/>
    </xf>
    <xf numFmtId="0" fontId="13" fillId="7" borderId="9" xfId="1" applyFont="1" applyFill="1" applyBorder="1" applyAlignment="1">
      <alignment horizontal="center" vertical="center"/>
    </xf>
    <xf numFmtId="0" fontId="13" fillId="7" borderId="10" xfId="1" applyFont="1" applyFill="1" applyBorder="1" applyAlignment="1">
      <alignment horizontal="center" vertical="center"/>
    </xf>
    <xf numFmtId="17" fontId="9" fillId="0" borderId="1" xfId="1" applyNumberFormat="1" applyFont="1" applyBorder="1" applyAlignment="1">
      <alignment horizontal="center" vertical="top" wrapText="1"/>
    </xf>
    <xf numFmtId="0" fontId="0" fillId="0" borderId="15" xfId="0" applyBorder="1" applyAlignment="1">
      <alignment horizontal="center" vertical="top" wrapText="1"/>
    </xf>
    <xf numFmtId="0" fontId="9" fillId="0" borderId="11" xfId="1" applyFont="1" applyBorder="1" applyAlignment="1">
      <alignment horizontal="justify" vertical="top" wrapText="1"/>
    </xf>
    <xf numFmtId="0" fontId="9" fillId="0" borderId="12" xfId="1" applyFont="1" applyBorder="1" applyAlignment="1">
      <alignment horizontal="justify" vertical="top" wrapText="1"/>
    </xf>
    <xf numFmtId="0" fontId="0" fillId="0" borderId="13" xfId="0" applyBorder="1" applyAlignment="1">
      <alignment horizontal="justify" vertical="top" wrapText="1"/>
    </xf>
    <xf numFmtId="0" fontId="9" fillId="0" borderId="39" xfId="1" applyFont="1" applyBorder="1" applyAlignment="1">
      <alignment horizontal="justify" vertical="top" wrapText="1"/>
    </xf>
    <xf numFmtId="0" fontId="9" fillId="0" borderId="45" xfId="1" applyFont="1" applyBorder="1" applyAlignment="1">
      <alignment horizontal="justify" vertical="top" wrapText="1"/>
    </xf>
    <xf numFmtId="0" fontId="8" fillId="7" borderId="5" xfId="1" applyFont="1" applyFill="1" applyBorder="1" applyAlignment="1">
      <alignment horizontal="center" vertical="center"/>
    </xf>
    <xf numFmtId="0" fontId="8" fillId="7" borderId="6" xfId="1" applyFont="1" applyFill="1" applyBorder="1" applyAlignment="1">
      <alignment horizontal="center" vertical="center"/>
    </xf>
    <xf numFmtId="0" fontId="8" fillId="7" borderId="7" xfId="1" applyFont="1" applyFill="1" applyBorder="1" applyAlignment="1">
      <alignment horizontal="center" vertical="center"/>
    </xf>
    <xf numFmtId="0" fontId="28" fillId="0" borderId="18" xfId="1" applyFont="1" applyBorder="1" applyAlignment="1">
      <alignment horizontal="justify" vertical="top" wrapText="1"/>
    </xf>
    <xf numFmtId="0" fontId="28" fillId="0" borderId="1" xfId="1" applyFont="1" applyBorder="1" applyAlignment="1">
      <alignment horizontal="justify" vertical="top" wrapText="1"/>
    </xf>
    <xf numFmtId="9" fontId="10" fillId="7" borderId="2" xfId="1" applyNumberFormat="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4" xfId="1" applyFont="1" applyFill="1" applyBorder="1" applyAlignment="1">
      <alignment horizontal="center" vertical="center" wrapText="1"/>
    </xf>
    <xf numFmtId="9" fontId="10" fillId="7" borderId="24" xfId="1" applyNumberFormat="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10" fillId="7" borderId="26" xfId="1" applyFont="1" applyFill="1" applyBorder="1" applyAlignment="1">
      <alignment horizontal="center" vertical="center" wrapText="1"/>
    </xf>
    <xf numFmtId="2" fontId="10" fillId="7" borderId="31" xfId="1" applyNumberFormat="1" applyFont="1" applyFill="1" applyBorder="1" applyAlignment="1">
      <alignment horizontal="left" vertical="center"/>
    </xf>
    <xf numFmtId="0" fontId="8" fillId="7" borderId="10" xfId="1" applyFont="1" applyFill="1" applyBorder="1" applyAlignment="1">
      <alignment horizontal="left" vertical="center"/>
    </xf>
    <xf numFmtId="0" fontId="10" fillId="7" borderId="15" xfId="1" applyFont="1" applyFill="1" applyBorder="1" applyAlignment="1">
      <alignment horizontal="left" vertical="center"/>
    </xf>
    <xf numFmtId="0" fontId="13" fillId="7" borderId="18" xfId="1" applyFont="1" applyFill="1" applyBorder="1" applyAlignment="1">
      <alignment horizontal="center" vertical="center" textRotation="90"/>
    </xf>
    <xf numFmtId="0" fontId="13" fillId="7" borderId="11" xfId="1" applyFont="1" applyFill="1" applyBorder="1" applyAlignment="1">
      <alignment horizontal="center" vertical="center" textRotation="90"/>
    </xf>
  </cellXfs>
  <cellStyles count="3">
    <cellStyle name="Normal" xfId="0" builtinId="0"/>
    <cellStyle name="Normal 2" xfId="1" xr:uid="{00000000-0005-0000-0000-000001000000}"/>
    <cellStyle name="Porcentaje" xfId="2" builtinId="5"/>
  </cellStyles>
  <dxfs count="45">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theme="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'01'!$A$18</c:f>
              <c:strCache>
                <c:ptCount val="1"/>
                <c:pt idx="0">
                  <c:v>META  AÑO 2025</c:v>
                </c:pt>
              </c:strCache>
            </c:strRef>
          </c:tx>
          <c:marker>
            <c:symbol val="none"/>
          </c:marker>
          <c:cat>
            <c:strRef>
              <c:f>'01'!$C$16:$N$16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'01'!$C$18:$N$18</c:f>
              <c:numCache>
                <c:formatCode>0%</c:formatCode>
                <c:ptCount val="12"/>
                <c:pt idx="0">
                  <c:v>0.95</c:v>
                </c:pt>
                <c:pt idx="1">
                  <c:v>0.95</c:v>
                </c:pt>
                <c:pt idx="2">
                  <c:v>0.95</c:v>
                </c:pt>
                <c:pt idx="3">
                  <c:v>0.95</c:v>
                </c:pt>
                <c:pt idx="4">
                  <c:v>0.95</c:v>
                </c:pt>
                <c:pt idx="5">
                  <c:v>0.95</c:v>
                </c:pt>
                <c:pt idx="6">
                  <c:v>0.95</c:v>
                </c:pt>
                <c:pt idx="7">
                  <c:v>0.95</c:v>
                </c:pt>
                <c:pt idx="8">
                  <c:v>0.95</c:v>
                </c:pt>
                <c:pt idx="9">
                  <c:v>0.95</c:v>
                </c:pt>
                <c:pt idx="10">
                  <c:v>0.95</c:v>
                </c:pt>
                <c:pt idx="11">
                  <c:v>0.95</c:v>
                </c:pt>
              </c:numCache>
            </c:numRef>
          </c:val>
          <c:smooth val="0"/>
          <c:extLst>
            <c:ext xmlns:c16="http://schemas.microsoft.com/office/drawing/2014/chart" uri="{C3380CC4-5D6E-409C-BE32-E72D297353CC}">
              <c16:uniqueId val="{00000000-E079-463A-A029-E1C670A26083}"/>
            </c:ext>
          </c:extLst>
        </c:ser>
        <c:ser>
          <c:idx val="1"/>
          <c:order val="1"/>
          <c:tx>
            <c:strRef>
              <c:f>'01'!$A$19</c:f>
              <c:strCache>
                <c:ptCount val="1"/>
                <c:pt idx="0">
                  <c:v>RESULTADOS DE LA VIGENCIA</c:v>
                </c:pt>
              </c:strCache>
            </c:strRef>
          </c:tx>
          <c:marker>
            <c:symbol val="none"/>
          </c:marker>
          <c:cat>
            <c:strRef>
              <c:f>'01'!$C$16:$N$16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'01'!$C$19:$N$19</c:f>
              <c:numCache>
                <c:formatCode>0.0%</c:formatCode>
                <c:ptCount val="12"/>
                <c:pt idx="0">
                  <c:v>0</c:v>
                </c:pt>
                <c:pt idx="1">
                  <c:v>0</c:v>
                </c:pt>
                <c:pt idx="2">
                  <c:v>0</c:v>
                </c:pt>
                <c:pt idx="3">
                  <c:v>0</c:v>
                </c:pt>
                <c:pt idx="4">
                  <c:v>0</c:v>
                </c:pt>
                <c:pt idx="5">
                  <c:v>0</c:v>
                </c:pt>
                <c:pt idx="6">
                  <c:v>0</c:v>
                </c:pt>
                <c:pt idx="7">
                  <c:v>2</c:v>
                </c:pt>
                <c:pt idx="8">
                  <c:v>0.5</c:v>
                </c:pt>
                <c:pt idx="9">
                  <c:v>0</c:v>
                </c:pt>
                <c:pt idx="10">
                  <c:v>0</c:v>
                </c:pt>
                <c:pt idx="11">
                  <c:v>0</c:v>
                </c:pt>
              </c:numCache>
            </c:numRef>
          </c:val>
          <c:smooth val="0"/>
          <c:extLst>
            <c:ext xmlns:c16="http://schemas.microsoft.com/office/drawing/2014/chart" uri="{C3380CC4-5D6E-409C-BE32-E72D297353CC}">
              <c16:uniqueId val="{00000001-E079-463A-A029-E1C670A26083}"/>
            </c:ext>
          </c:extLst>
        </c:ser>
        <c:dLbls>
          <c:showLegendKey val="0"/>
          <c:showVal val="0"/>
          <c:showCatName val="0"/>
          <c:showSerName val="0"/>
          <c:showPercent val="0"/>
          <c:showBubbleSize val="0"/>
        </c:dLbls>
        <c:smooth val="0"/>
        <c:axId val="117876608"/>
        <c:axId val="117878144"/>
      </c:lineChart>
      <c:catAx>
        <c:axId val="117876608"/>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117878144"/>
        <c:crosses val="autoZero"/>
        <c:auto val="1"/>
        <c:lblAlgn val="ctr"/>
        <c:lblOffset val="100"/>
        <c:noMultiLvlLbl val="0"/>
      </c:catAx>
      <c:valAx>
        <c:axId val="117878144"/>
        <c:scaling>
          <c:orientation val="minMax"/>
        </c:scaling>
        <c:delete val="0"/>
        <c:axPos val="l"/>
        <c:majorGridlines/>
        <c:numFmt formatCode="0%" sourceLinked="1"/>
        <c:majorTickMark val="out"/>
        <c:minorTickMark val="none"/>
        <c:tickLblPos val="nextTo"/>
        <c:crossAx val="117876608"/>
        <c:crosses val="autoZero"/>
        <c:crossBetween val="between"/>
      </c:valAx>
    </c:plotArea>
    <c:legend>
      <c:legendPos val="r"/>
      <c:overlay val="0"/>
    </c:legend>
    <c:plotVisOnly val="1"/>
    <c:dispBlanksAs val="gap"/>
    <c:showDLblsOverMax val="0"/>
  </c:chart>
  <c:printSettings>
    <c:headerFooter/>
    <c:pageMargins b="0.75000000000000666" l="0.70000000000000062" r="0.70000000000000062" t="0.75000000000000666"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'02'!$A$18</c:f>
              <c:strCache>
                <c:ptCount val="1"/>
                <c:pt idx="0">
                  <c:v>META  AÑO 2025</c:v>
                </c:pt>
              </c:strCache>
            </c:strRef>
          </c:tx>
          <c:marker>
            <c:symbol val="none"/>
          </c:marker>
          <c:cat>
            <c:strRef>
              <c:f>'02'!$C$16:$N$16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'02'!$C$18:$N$18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C1C-4B27-AE56-9F45388DA6D7}"/>
            </c:ext>
          </c:extLst>
        </c:ser>
        <c:ser>
          <c:idx val="1"/>
          <c:order val="1"/>
          <c:tx>
            <c:strRef>
              <c:f>'02'!$A$19</c:f>
              <c:strCache>
                <c:ptCount val="1"/>
                <c:pt idx="0">
                  <c:v>RESULTADOS DE LA VIGENCIA</c:v>
                </c:pt>
              </c:strCache>
            </c:strRef>
          </c:tx>
          <c:marker>
            <c:symbol val="none"/>
          </c:marker>
          <c:cat>
            <c:strRef>
              <c:f>'02'!$C$16:$N$16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'02'!$C$19:$N$19</c:f>
              <c:numCache>
                <c:formatCode>#,##0.0</c:formatCode>
                <c:ptCount val="12"/>
                <c:pt idx="0">
                  <c:v>0</c:v>
                </c:pt>
                <c:pt idx="1">
                  <c:v>-83</c:v>
                </c:pt>
                <c:pt idx="2">
                  <c:v>0</c:v>
                </c:pt>
                <c:pt idx="3">
                  <c:v>0</c:v>
                </c:pt>
                <c:pt idx="4">
                  <c:v>0</c:v>
                </c:pt>
                <c:pt idx="5">
                  <c:v>0</c:v>
                </c:pt>
                <c:pt idx="6">
                  <c:v>-253</c:v>
                </c:pt>
                <c:pt idx="7">
                  <c:v>1</c:v>
                </c:pt>
                <c:pt idx="8">
                  <c:v>-34</c:v>
                </c:pt>
                <c:pt idx="9">
                  <c:v>0</c:v>
                </c:pt>
                <c:pt idx="10">
                  <c:v>122</c:v>
                </c:pt>
                <c:pt idx="11">
                  <c:v>0</c:v>
                </c:pt>
              </c:numCache>
            </c:numRef>
          </c:val>
          <c:smooth val="0"/>
          <c:extLst>
            <c:ext xmlns:c16="http://schemas.microsoft.com/office/drawing/2014/chart" uri="{C3380CC4-5D6E-409C-BE32-E72D297353CC}">
              <c16:uniqueId val="{00000001-6C1C-4B27-AE56-9F45388DA6D7}"/>
            </c:ext>
          </c:extLst>
        </c:ser>
        <c:dLbls>
          <c:showLegendKey val="0"/>
          <c:showVal val="0"/>
          <c:showCatName val="0"/>
          <c:showSerName val="0"/>
          <c:showPercent val="0"/>
          <c:showBubbleSize val="0"/>
        </c:dLbls>
        <c:smooth val="0"/>
        <c:axId val="92177536"/>
        <c:axId val="92179072"/>
      </c:lineChart>
      <c:catAx>
        <c:axId val="92177536"/>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2179072"/>
        <c:crosses val="autoZero"/>
        <c:auto val="1"/>
        <c:lblAlgn val="ctr"/>
        <c:lblOffset val="100"/>
        <c:noMultiLvlLbl val="0"/>
      </c:catAx>
      <c:valAx>
        <c:axId val="92179072"/>
        <c:scaling>
          <c:orientation val="minMax"/>
        </c:scaling>
        <c:delete val="0"/>
        <c:axPos val="l"/>
        <c:majorGridlines/>
        <c:numFmt formatCode="0.0" sourceLinked="1"/>
        <c:majorTickMark val="out"/>
        <c:minorTickMark val="none"/>
        <c:tickLblPos val="nextTo"/>
        <c:crossAx val="92177536"/>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'03'!$A$18</c:f>
              <c:strCache>
                <c:ptCount val="1"/>
                <c:pt idx="0">
                  <c:v>META  AÑO 2025</c:v>
                </c:pt>
              </c:strCache>
            </c:strRef>
          </c:tx>
          <c:marker>
            <c:symbol val="none"/>
          </c:marker>
          <c:cat>
            <c:strRef>
              <c:f>'03'!$C$16:$N$16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'03'!$C$18:$N$18</c:f>
              <c:numCache>
                <c:formatCode>0.0%</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smooth val="0"/>
          <c:extLst>
            <c:ext xmlns:c16="http://schemas.microsoft.com/office/drawing/2014/chart" uri="{C3380CC4-5D6E-409C-BE32-E72D297353CC}">
              <c16:uniqueId val="{00000000-99B4-4173-A7FA-857A1F05FA53}"/>
            </c:ext>
          </c:extLst>
        </c:ser>
        <c:ser>
          <c:idx val="1"/>
          <c:order val="1"/>
          <c:tx>
            <c:strRef>
              <c:f>'03'!$A$19</c:f>
              <c:strCache>
                <c:ptCount val="1"/>
                <c:pt idx="0">
                  <c:v>RESULTADOS DE LA VIGENCIA</c:v>
                </c:pt>
              </c:strCache>
            </c:strRef>
          </c:tx>
          <c:marker>
            <c:symbol val="none"/>
          </c:marker>
          <c:cat>
            <c:strRef>
              <c:f>'03'!$C$16:$N$16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'03'!$C$19:$N$19</c:f>
              <c:numCache>
                <c:formatCode>0.0%</c:formatCode>
                <c:ptCount val="12"/>
                <c:pt idx="0">
                  <c:v>0</c:v>
                </c:pt>
                <c:pt idx="1">
                  <c:v>0</c:v>
                </c:pt>
                <c:pt idx="2">
                  <c:v>0</c:v>
                </c:pt>
                <c:pt idx="3">
                  <c:v>0</c:v>
                </c:pt>
                <c:pt idx="4">
                  <c:v>0</c:v>
                </c:pt>
                <c:pt idx="5">
                  <c:v>0</c:v>
                </c:pt>
                <c:pt idx="6">
                  <c:v>0</c:v>
                </c:pt>
                <c:pt idx="7">
                  <c:v>1</c:v>
                </c:pt>
                <c:pt idx="8">
                  <c:v>1</c:v>
                </c:pt>
                <c:pt idx="9">
                  <c:v>0</c:v>
                </c:pt>
                <c:pt idx="10">
                  <c:v>1</c:v>
                </c:pt>
                <c:pt idx="11">
                  <c:v>0</c:v>
                </c:pt>
              </c:numCache>
            </c:numRef>
          </c:val>
          <c:smooth val="0"/>
          <c:extLst>
            <c:ext xmlns:c16="http://schemas.microsoft.com/office/drawing/2014/chart" uri="{C3380CC4-5D6E-409C-BE32-E72D297353CC}">
              <c16:uniqueId val="{00000001-99B4-4173-A7FA-857A1F05FA53}"/>
            </c:ext>
          </c:extLst>
        </c:ser>
        <c:dLbls>
          <c:showLegendKey val="0"/>
          <c:showVal val="0"/>
          <c:showCatName val="0"/>
          <c:showSerName val="0"/>
          <c:showPercent val="0"/>
          <c:showBubbleSize val="0"/>
        </c:dLbls>
        <c:smooth val="0"/>
        <c:axId val="91767552"/>
        <c:axId val="91769088"/>
      </c:lineChart>
      <c:catAx>
        <c:axId val="91767552"/>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1769088"/>
        <c:crosses val="autoZero"/>
        <c:auto val="1"/>
        <c:lblAlgn val="ctr"/>
        <c:lblOffset val="100"/>
        <c:noMultiLvlLbl val="0"/>
      </c:catAx>
      <c:valAx>
        <c:axId val="91769088"/>
        <c:scaling>
          <c:orientation val="minMax"/>
        </c:scaling>
        <c:delete val="0"/>
        <c:axPos val="l"/>
        <c:majorGridlines/>
        <c:numFmt formatCode="0.0%" sourceLinked="1"/>
        <c:majorTickMark val="out"/>
        <c:minorTickMark val="none"/>
        <c:tickLblPos val="nextTo"/>
        <c:crossAx val="91767552"/>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'04'!$A$18</c:f>
              <c:strCache>
                <c:ptCount val="1"/>
                <c:pt idx="0">
                  <c:v>META  AÑO 2025</c:v>
                </c:pt>
              </c:strCache>
            </c:strRef>
          </c:tx>
          <c:marker>
            <c:symbol val="none"/>
          </c:marker>
          <c:cat>
            <c:strRef>
              <c:f>'04'!$C$16:$N$16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'04'!$C$18:$N$18</c:f>
              <c:numCache>
                <c:formatCode>0.0%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0-F44B-4345-8931-1EB232EF2AE4}"/>
            </c:ext>
          </c:extLst>
        </c:ser>
        <c:ser>
          <c:idx val="1"/>
          <c:order val="1"/>
          <c:tx>
            <c:strRef>
              <c:f>'04'!$A$19</c:f>
              <c:strCache>
                <c:ptCount val="1"/>
                <c:pt idx="0">
                  <c:v>RESULTADOS DE LA VIGENCIA</c:v>
                </c:pt>
              </c:strCache>
            </c:strRef>
          </c:tx>
          <c:marker>
            <c:symbol val="none"/>
          </c:marker>
          <c:cat>
            <c:strRef>
              <c:f>'04'!$C$16:$N$16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'04'!$C$19:$N$19</c:f>
              <c:numCache>
                <c:formatCode>0.0%</c:formatCode>
                <c:ptCount val="12"/>
                <c:pt idx="0">
                  <c:v>0</c:v>
                </c:pt>
                <c:pt idx="1">
                  <c:v>1</c:v>
                </c:pt>
                <c:pt idx="2">
                  <c:v>0</c:v>
                </c:pt>
                <c:pt idx="3">
                  <c:v>0</c:v>
                </c:pt>
                <c:pt idx="4">
                  <c:v>0</c:v>
                </c:pt>
                <c:pt idx="5">
                  <c:v>0</c:v>
                </c:pt>
                <c:pt idx="6">
                  <c:v>1</c:v>
                </c:pt>
                <c:pt idx="7">
                  <c:v>1</c:v>
                </c:pt>
                <c:pt idx="8">
                  <c:v>0</c:v>
                </c:pt>
                <c:pt idx="9">
                  <c:v>0</c:v>
                </c:pt>
                <c:pt idx="10">
                  <c:v>0</c:v>
                </c:pt>
                <c:pt idx="11">
                  <c:v>0</c:v>
                </c:pt>
              </c:numCache>
            </c:numRef>
          </c:val>
          <c:smooth val="0"/>
          <c:extLst>
            <c:ext xmlns:c16="http://schemas.microsoft.com/office/drawing/2014/chart" uri="{C3380CC4-5D6E-409C-BE32-E72D297353CC}">
              <c16:uniqueId val="{00000001-F44B-4345-8931-1EB232EF2AE4}"/>
            </c:ext>
          </c:extLst>
        </c:ser>
        <c:dLbls>
          <c:showLegendKey val="0"/>
          <c:showVal val="0"/>
          <c:showCatName val="0"/>
          <c:showSerName val="0"/>
          <c:showPercent val="0"/>
          <c:showBubbleSize val="0"/>
        </c:dLbls>
        <c:smooth val="0"/>
        <c:axId val="91922816"/>
        <c:axId val="91924352"/>
      </c:lineChart>
      <c:catAx>
        <c:axId val="91922816"/>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1924352"/>
        <c:crosses val="autoZero"/>
        <c:auto val="1"/>
        <c:lblAlgn val="ctr"/>
        <c:lblOffset val="100"/>
        <c:noMultiLvlLbl val="0"/>
      </c:catAx>
      <c:valAx>
        <c:axId val="91924352"/>
        <c:scaling>
          <c:orientation val="minMax"/>
        </c:scaling>
        <c:delete val="0"/>
        <c:axPos val="l"/>
        <c:majorGridlines/>
        <c:numFmt formatCode="0.0%" sourceLinked="1"/>
        <c:majorTickMark val="out"/>
        <c:minorTickMark val="none"/>
        <c:tickLblPos val="nextTo"/>
        <c:crossAx val="91922816"/>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'05'!$A$18</c:f>
              <c:strCache>
                <c:ptCount val="1"/>
                <c:pt idx="0">
                  <c:v>META  AÑO 2025</c:v>
                </c:pt>
              </c:strCache>
            </c:strRef>
          </c:tx>
          <c:marker>
            <c:symbol val="none"/>
          </c:marker>
          <c:cat>
            <c:strRef>
              <c:f>'05'!$C$16:$N$16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'05'!$C$18:$N$18</c:f>
              <c:numCache>
                <c:formatCode>0%</c:formatCode>
                <c:ptCount val="12"/>
                <c:pt idx="0">
                  <c:v>1.5</c:v>
                </c:pt>
                <c:pt idx="1">
                  <c:v>1.5</c:v>
                </c:pt>
                <c:pt idx="2">
                  <c:v>1.5</c:v>
                </c:pt>
                <c:pt idx="3">
                  <c:v>1.5</c:v>
                </c:pt>
                <c:pt idx="4">
                  <c:v>1.5</c:v>
                </c:pt>
                <c:pt idx="5">
                  <c:v>1.5</c:v>
                </c:pt>
                <c:pt idx="6">
                  <c:v>1.5</c:v>
                </c:pt>
                <c:pt idx="7">
                  <c:v>1.5</c:v>
                </c:pt>
                <c:pt idx="8">
                  <c:v>1.5</c:v>
                </c:pt>
                <c:pt idx="9">
                  <c:v>1.5</c:v>
                </c:pt>
                <c:pt idx="10">
                  <c:v>1.5</c:v>
                </c:pt>
                <c:pt idx="11">
                  <c:v>1.5</c:v>
                </c:pt>
              </c:numCache>
            </c:numRef>
          </c:val>
          <c:smooth val="0"/>
          <c:extLst>
            <c:ext xmlns:c16="http://schemas.microsoft.com/office/drawing/2014/chart" uri="{C3380CC4-5D6E-409C-BE32-E72D297353CC}">
              <c16:uniqueId val="{00000000-E962-4299-916D-5ED9A6D7F710}"/>
            </c:ext>
          </c:extLst>
        </c:ser>
        <c:ser>
          <c:idx val="1"/>
          <c:order val="1"/>
          <c:tx>
            <c:strRef>
              <c:f>'05'!$A$19</c:f>
              <c:strCache>
                <c:ptCount val="1"/>
                <c:pt idx="0">
                  <c:v>RESULTADOS DE LA VIGENCIA</c:v>
                </c:pt>
              </c:strCache>
            </c:strRef>
          </c:tx>
          <c:marker>
            <c:symbol val="none"/>
          </c:marker>
          <c:cat>
            <c:strRef>
              <c:f>'05'!$C$16:$N$16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'05'!$C$19:$N$19</c:f>
              <c:numCache>
                <c:formatCode>0%</c:formatCode>
                <c:ptCount val="12"/>
                <c:pt idx="0">
                  <c:v>0</c:v>
                </c:pt>
                <c:pt idx="1">
                  <c:v>1.5217391304347827</c:v>
                </c:pt>
                <c:pt idx="2">
                  <c:v>0</c:v>
                </c:pt>
                <c:pt idx="3">
                  <c:v>0</c:v>
                </c:pt>
                <c:pt idx="4">
                  <c:v>0</c:v>
                </c:pt>
                <c:pt idx="5">
                  <c:v>0</c:v>
                </c:pt>
                <c:pt idx="6">
                  <c:v>2.1111111111111112</c:v>
                </c:pt>
                <c:pt idx="7">
                  <c:v>1.3333333333333333</c:v>
                </c:pt>
                <c:pt idx="8">
                  <c:v>0</c:v>
                </c:pt>
                <c:pt idx="9">
                  <c:v>0</c:v>
                </c:pt>
                <c:pt idx="10">
                  <c:v>1.7647058823529411</c:v>
                </c:pt>
                <c:pt idx="11">
                  <c:v>0</c:v>
                </c:pt>
              </c:numCache>
            </c:numRef>
          </c:val>
          <c:smooth val="0"/>
          <c:extLst>
            <c:ext xmlns:c16="http://schemas.microsoft.com/office/drawing/2014/chart" uri="{C3380CC4-5D6E-409C-BE32-E72D297353CC}">
              <c16:uniqueId val="{00000001-E962-4299-916D-5ED9A6D7F710}"/>
            </c:ext>
          </c:extLst>
        </c:ser>
        <c:dLbls>
          <c:showLegendKey val="0"/>
          <c:showVal val="0"/>
          <c:showCatName val="0"/>
          <c:showSerName val="0"/>
          <c:showPercent val="0"/>
          <c:showBubbleSize val="0"/>
        </c:dLbls>
        <c:smooth val="0"/>
        <c:axId val="94768512"/>
        <c:axId val="94770304"/>
      </c:lineChart>
      <c:catAx>
        <c:axId val="94768512"/>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4770304"/>
        <c:crosses val="autoZero"/>
        <c:auto val="1"/>
        <c:lblAlgn val="ctr"/>
        <c:lblOffset val="100"/>
        <c:noMultiLvlLbl val="0"/>
      </c:catAx>
      <c:valAx>
        <c:axId val="94770304"/>
        <c:scaling>
          <c:orientation val="minMax"/>
        </c:scaling>
        <c:delete val="0"/>
        <c:axPos val="l"/>
        <c:majorGridlines/>
        <c:numFmt formatCode="0%" sourceLinked="1"/>
        <c:majorTickMark val="out"/>
        <c:minorTickMark val="none"/>
        <c:tickLblPos val="nextTo"/>
        <c:crossAx val="94768512"/>
        <c:crosses val="autoZero"/>
        <c:crossBetween val="between"/>
      </c:valAx>
    </c:plotArea>
    <c:legend>
      <c:legendPos val="r"/>
      <c:overlay val="0"/>
    </c:legend>
    <c:plotVisOnly val="1"/>
    <c:dispBlanksAs val="gap"/>
    <c:showDLblsOverMax val="0"/>
  </c:chart>
  <c:printSettings>
    <c:headerFooter/>
    <c:pageMargins b="0.75000000000000711" l="0.70000000000000062" r="0.70000000000000062" t="0.75000000000000711"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0</xdr:row>
      <xdr:rowOff>47625</xdr:rowOff>
    </xdr:from>
    <xdr:to>
      <xdr:col>2</xdr:col>
      <xdr:colOff>609600</xdr:colOff>
      <xdr:row>3</xdr:row>
      <xdr:rowOff>123825</xdr:rowOff>
    </xdr:to>
    <xdr:pic>
      <xdr:nvPicPr>
        <xdr:cNvPr id="4" name="Imagen 3">
          <a:extLst>
            <a:ext uri="{FF2B5EF4-FFF2-40B4-BE49-F238E27FC236}">
              <a16:creationId xmlns:a16="http://schemas.microsoft.com/office/drawing/2014/main" id="{98C74DA0-244E-8AA7-687A-80EA16C969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3475" y="47625"/>
          <a:ext cx="1000125"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123824</xdr:colOff>
      <xdr:row>26</xdr:row>
      <xdr:rowOff>171450</xdr:rowOff>
    </xdr:from>
    <xdr:to>
      <xdr:col>13</xdr:col>
      <xdr:colOff>276225</xdr:colOff>
      <xdr:row>26</xdr:row>
      <xdr:rowOff>3076575</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495300</xdr:colOff>
      <xdr:row>0</xdr:row>
      <xdr:rowOff>66675</xdr:rowOff>
    </xdr:from>
    <xdr:to>
      <xdr:col>1</xdr:col>
      <xdr:colOff>1495425</xdr:colOff>
      <xdr:row>3</xdr:row>
      <xdr:rowOff>85725</xdr:rowOff>
    </xdr:to>
    <xdr:pic>
      <xdr:nvPicPr>
        <xdr:cNvPr id="3" name="Imagen 2">
          <a:extLst>
            <a:ext uri="{FF2B5EF4-FFF2-40B4-BE49-F238E27FC236}">
              <a16:creationId xmlns:a16="http://schemas.microsoft.com/office/drawing/2014/main" id="{B998C1CD-3E81-407A-9633-20D26E1538C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66675"/>
          <a:ext cx="1000125"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123824</xdr:colOff>
      <xdr:row>26</xdr:row>
      <xdr:rowOff>171450</xdr:rowOff>
    </xdr:from>
    <xdr:to>
      <xdr:col>13</xdr:col>
      <xdr:colOff>276225</xdr:colOff>
      <xdr:row>26</xdr:row>
      <xdr:rowOff>3076575</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495300</xdr:colOff>
      <xdr:row>0</xdr:row>
      <xdr:rowOff>66675</xdr:rowOff>
    </xdr:from>
    <xdr:to>
      <xdr:col>1</xdr:col>
      <xdr:colOff>1495425</xdr:colOff>
      <xdr:row>3</xdr:row>
      <xdr:rowOff>123825</xdr:rowOff>
    </xdr:to>
    <xdr:pic>
      <xdr:nvPicPr>
        <xdr:cNvPr id="3" name="Imagen 2">
          <a:extLst>
            <a:ext uri="{FF2B5EF4-FFF2-40B4-BE49-F238E27FC236}">
              <a16:creationId xmlns:a16="http://schemas.microsoft.com/office/drawing/2014/main" id="{1D1E67AD-7D21-4DB1-BA84-6C1CFEB399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66675"/>
          <a:ext cx="1000125"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123824</xdr:colOff>
      <xdr:row>26</xdr:row>
      <xdr:rowOff>171450</xdr:rowOff>
    </xdr:from>
    <xdr:to>
      <xdr:col>13</xdr:col>
      <xdr:colOff>276225</xdr:colOff>
      <xdr:row>26</xdr:row>
      <xdr:rowOff>3076575</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495300</xdr:colOff>
      <xdr:row>0</xdr:row>
      <xdr:rowOff>66675</xdr:rowOff>
    </xdr:from>
    <xdr:to>
      <xdr:col>1</xdr:col>
      <xdr:colOff>1495425</xdr:colOff>
      <xdr:row>3</xdr:row>
      <xdr:rowOff>123825</xdr:rowOff>
    </xdr:to>
    <xdr:pic>
      <xdr:nvPicPr>
        <xdr:cNvPr id="3" name="Imagen 2">
          <a:extLst>
            <a:ext uri="{FF2B5EF4-FFF2-40B4-BE49-F238E27FC236}">
              <a16:creationId xmlns:a16="http://schemas.microsoft.com/office/drawing/2014/main" id="{D9BDAD56-50A9-4487-978F-C51015DA75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66675"/>
          <a:ext cx="1000125"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123824</xdr:colOff>
      <xdr:row>26</xdr:row>
      <xdr:rowOff>171450</xdr:rowOff>
    </xdr:from>
    <xdr:to>
      <xdr:col>13</xdr:col>
      <xdr:colOff>276225</xdr:colOff>
      <xdr:row>26</xdr:row>
      <xdr:rowOff>3076575</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361950</xdr:colOff>
      <xdr:row>0</xdr:row>
      <xdr:rowOff>28575</xdr:rowOff>
    </xdr:from>
    <xdr:to>
      <xdr:col>1</xdr:col>
      <xdr:colOff>1156335</xdr:colOff>
      <xdr:row>3</xdr:row>
      <xdr:rowOff>231775</xdr:rowOff>
    </xdr:to>
    <xdr:pic>
      <xdr:nvPicPr>
        <xdr:cNvPr id="8" name="Imagen 7" descr="Logotipo&#10;&#10;Descripción generada automáticamente">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8575"/>
          <a:ext cx="794385" cy="755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123824</xdr:colOff>
      <xdr:row>26</xdr:row>
      <xdr:rowOff>171450</xdr:rowOff>
    </xdr:from>
    <xdr:to>
      <xdr:col>13</xdr:col>
      <xdr:colOff>276225</xdr:colOff>
      <xdr:row>26</xdr:row>
      <xdr:rowOff>3076575</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495300</xdr:colOff>
      <xdr:row>0</xdr:row>
      <xdr:rowOff>66675</xdr:rowOff>
    </xdr:from>
    <xdr:to>
      <xdr:col>1</xdr:col>
      <xdr:colOff>1495425</xdr:colOff>
      <xdr:row>3</xdr:row>
      <xdr:rowOff>180975</xdr:rowOff>
    </xdr:to>
    <xdr:pic>
      <xdr:nvPicPr>
        <xdr:cNvPr id="4" name="Imagen 3">
          <a:extLst>
            <a:ext uri="{FF2B5EF4-FFF2-40B4-BE49-F238E27FC236}">
              <a16:creationId xmlns:a16="http://schemas.microsoft.com/office/drawing/2014/main" id="{46CB1369-CAFF-42D7-970F-77E69F9E78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66675"/>
          <a:ext cx="1000125" cy="6191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8"/>
  <sheetViews>
    <sheetView tabSelected="1" zoomScaleNormal="100" workbookViewId="0">
      <pane ySplit="7" topLeftCell="A8" activePane="bottomLeft" state="frozen"/>
      <selection activeCell="F1" sqref="F1"/>
      <selection pane="bottomLeft" sqref="A1:X4"/>
    </sheetView>
  </sheetViews>
  <sheetFormatPr baseColWidth="10" defaultRowHeight="15" x14ac:dyDescent="0.25"/>
  <cols>
    <col min="1" max="1" width="4.140625" customWidth="1"/>
    <col min="2" max="2" width="18.7109375" customWidth="1"/>
    <col min="3" max="3" width="28.5703125" customWidth="1"/>
    <col min="4" max="4" width="19.7109375" customWidth="1"/>
    <col min="5" max="6" width="4.5703125" customWidth="1"/>
    <col min="7" max="7" width="8.7109375" customWidth="1"/>
    <col min="8" max="8" width="9.5703125" customWidth="1"/>
    <col min="9" max="9" width="10.5703125" customWidth="1"/>
    <col min="10" max="10" width="3.140625" customWidth="1"/>
    <col min="11" max="11" width="3" customWidth="1"/>
    <col min="12" max="12" width="4" customWidth="1"/>
    <col min="13" max="24" width="4.28515625" customWidth="1"/>
    <col min="25" max="25" width="7.28515625" customWidth="1"/>
    <col min="26" max="26" width="0" hidden="1" customWidth="1"/>
    <col min="27" max="27" width="5.85546875" customWidth="1"/>
    <col min="29" max="30" width="11.42578125" customWidth="1"/>
  </cols>
  <sheetData>
    <row r="1" spans="1:27" ht="16.5" customHeight="1" thickTop="1" x14ac:dyDescent="0.25">
      <c r="A1" s="85"/>
      <c r="B1" s="86"/>
      <c r="C1" s="87"/>
      <c r="D1" s="70" t="s">
        <v>127</v>
      </c>
      <c r="E1" s="71"/>
      <c r="F1" s="71"/>
      <c r="G1" s="71"/>
      <c r="H1" s="71"/>
      <c r="I1" s="71"/>
      <c r="J1" s="71"/>
      <c r="K1" s="71"/>
      <c r="L1" s="71"/>
      <c r="M1" s="71"/>
      <c r="N1" s="71"/>
      <c r="O1" s="71"/>
      <c r="P1" s="71"/>
      <c r="Q1" s="71"/>
      <c r="R1" s="71"/>
      <c r="S1" s="71"/>
      <c r="T1" s="71"/>
      <c r="U1" s="71"/>
      <c r="V1" s="71"/>
      <c r="W1" s="71"/>
      <c r="X1" s="72"/>
    </row>
    <row r="2" spans="1:27" ht="12" customHeight="1" x14ac:dyDescent="0.25">
      <c r="A2" s="88"/>
      <c r="B2" s="89"/>
      <c r="C2" s="90"/>
      <c r="D2" s="73" t="s">
        <v>126</v>
      </c>
      <c r="E2" s="74"/>
      <c r="F2" s="74"/>
      <c r="G2" s="74"/>
      <c r="H2" s="74"/>
      <c r="I2" s="74"/>
      <c r="J2" s="74"/>
      <c r="K2" s="74"/>
      <c r="L2" s="74"/>
      <c r="M2" s="74"/>
      <c r="N2" s="74"/>
      <c r="O2" s="74"/>
      <c r="P2" s="74"/>
      <c r="Q2" s="74"/>
      <c r="R2" s="74"/>
      <c r="S2" s="74"/>
      <c r="T2" s="74"/>
      <c r="U2" s="74"/>
      <c r="V2" s="74"/>
      <c r="W2" s="74"/>
      <c r="X2" s="75"/>
    </row>
    <row r="3" spans="1:27" ht="14.25" customHeight="1" x14ac:dyDescent="0.25">
      <c r="A3" s="88"/>
      <c r="B3" s="89"/>
      <c r="C3" s="89"/>
      <c r="D3" s="76" t="s">
        <v>44</v>
      </c>
      <c r="E3" s="77"/>
      <c r="F3" s="77"/>
      <c r="G3" s="77"/>
      <c r="H3" s="77"/>
      <c r="I3" s="77"/>
      <c r="J3" s="77"/>
      <c r="K3" s="77"/>
      <c r="L3" s="77"/>
      <c r="M3" s="77"/>
      <c r="N3" s="77"/>
      <c r="O3" s="77"/>
      <c r="P3" s="77"/>
      <c r="Q3" s="77"/>
      <c r="R3" s="77"/>
      <c r="S3" s="77"/>
      <c r="T3" s="77"/>
      <c r="U3" s="77"/>
      <c r="V3" s="77"/>
      <c r="W3" s="77"/>
      <c r="X3" s="78"/>
    </row>
    <row r="4" spans="1:27" ht="12.75" customHeight="1" thickBot="1" x14ac:dyDescent="0.3">
      <c r="A4" s="91"/>
      <c r="B4" s="92"/>
      <c r="C4" s="92"/>
      <c r="D4" s="79" t="s">
        <v>162</v>
      </c>
      <c r="E4" s="80"/>
      <c r="F4" s="80"/>
      <c r="G4" s="80"/>
      <c r="H4" s="80"/>
      <c r="I4" s="80"/>
      <c r="J4" s="80"/>
      <c r="K4" s="80"/>
      <c r="L4" s="80"/>
      <c r="M4" s="80"/>
      <c r="N4" s="80"/>
      <c r="O4" s="80"/>
      <c r="P4" s="80"/>
      <c r="Q4" s="80"/>
      <c r="R4" s="80"/>
      <c r="S4" s="80"/>
      <c r="T4" s="80"/>
      <c r="U4" s="80"/>
      <c r="V4" s="80"/>
      <c r="W4" s="80"/>
      <c r="X4" s="81"/>
    </row>
    <row r="5" spans="1:27" ht="18" customHeight="1" thickTop="1" thickBot="1" x14ac:dyDescent="0.3">
      <c r="A5" s="96" t="s">
        <v>45</v>
      </c>
      <c r="B5" s="97"/>
      <c r="C5" s="97"/>
      <c r="D5" s="97"/>
      <c r="E5" s="97"/>
      <c r="F5" s="97"/>
      <c r="G5" s="97"/>
      <c r="H5" s="97"/>
      <c r="I5" s="97"/>
      <c r="J5" s="98" t="s">
        <v>61</v>
      </c>
      <c r="K5" s="98"/>
      <c r="L5" s="98"/>
      <c r="M5" s="98"/>
      <c r="N5" s="98"/>
      <c r="O5" s="98"/>
      <c r="P5" s="98"/>
      <c r="Q5" s="98"/>
      <c r="R5" s="98"/>
      <c r="S5" s="98"/>
      <c r="T5" s="98"/>
      <c r="U5" s="98"/>
      <c r="V5" s="98"/>
      <c r="W5" s="98"/>
      <c r="X5" s="99"/>
    </row>
    <row r="6" spans="1:27" ht="30.75" customHeight="1" thickTop="1" thickBot="1" x14ac:dyDescent="0.3">
      <c r="A6" s="93" t="s">
        <v>1</v>
      </c>
      <c r="B6" s="93"/>
      <c r="C6" s="93" t="s">
        <v>2</v>
      </c>
      <c r="D6" s="93" t="s">
        <v>5</v>
      </c>
      <c r="E6" s="82" t="s">
        <v>40</v>
      </c>
      <c r="F6" s="82" t="s">
        <v>60</v>
      </c>
      <c r="G6" s="93" t="s">
        <v>6</v>
      </c>
      <c r="H6" s="93"/>
      <c r="I6" s="93"/>
      <c r="J6" s="94" t="s">
        <v>39</v>
      </c>
      <c r="K6" s="94" t="s">
        <v>128</v>
      </c>
      <c r="L6" s="95" t="s">
        <v>129</v>
      </c>
      <c r="M6" s="95"/>
      <c r="N6" s="95"/>
      <c r="O6" s="95"/>
      <c r="P6" s="95"/>
      <c r="Q6" s="95"/>
      <c r="R6" s="95"/>
      <c r="S6" s="95"/>
      <c r="T6" s="95"/>
      <c r="U6" s="95"/>
      <c r="V6" s="95"/>
      <c r="W6" s="95"/>
      <c r="X6" s="95"/>
    </row>
    <row r="7" spans="1:27" s="1" customFormat="1" ht="31.5" customHeight="1" thickTop="1" thickBot="1" x14ac:dyDescent="0.25">
      <c r="A7" s="93"/>
      <c r="B7" s="93"/>
      <c r="C7" s="93"/>
      <c r="D7" s="93"/>
      <c r="E7" s="83"/>
      <c r="F7" s="83"/>
      <c r="G7" s="20" t="s">
        <v>7</v>
      </c>
      <c r="H7" s="21" t="s">
        <v>55</v>
      </c>
      <c r="I7" s="22" t="s">
        <v>56</v>
      </c>
      <c r="J7" s="94"/>
      <c r="K7" s="94"/>
      <c r="L7" s="19" t="s">
        <v>48</v>
      </c>
      <c r="M7" s="19" t="s">
        <v>8</v>
      </c>
      <c r="N7" s="19" t="s">
        <v>9</v>
      </c>
      <c r="O7" s="19" t="s">
        <v>10</v>
      </c>
      <c r="P7" s="19" t="s">
        <v>11</v>
      </c>
      <c r="Q7" s="19" t="s">
        <v>12</v>
      </c>
      <c r="R7" s="19" t="s">
        <v>13</v>
      </c>
      <c r="S7" s="19" t="s">
        <v>14</v>
      </c>
      <c r="T7" s="19" t="s">
        <v>15</v>
      </c>
      <c r="U7" s="19" t="s">
        <v>16</v>
      </c>
      <c r="V7" s="19" t="s">
        <v>17</v>
      </c>
      <c r="W7" s="19" t="s">
        <v>18</v>
      </c>
      <c r="X7" s="19" t="s">
        <v>19</v>
      </c>
    </row>
    <row r="8" spans="1:27" s="1" customFormat="1" ht="57.75" customHeight="1" thickTop="1" thickBot="1" x14ac:dyDescent="0.25">
      <c r="A8" s="29" t="s">
        <v>41</v>
      </c>
      <c r="B8" s="30" t="s">
        <v>88</v>
      </c>
      <c r="C8" s="27" t="s">
        <v>89</v>
      </c>
      <c r="D8" s="28" t="s">
        <v>90</v>
      </c>
      <c r="E8" s="18" t="s">
        <v>59</v>
      </c>
      <c r="F8" s="33" t="s">
        <v>74</v>
      </c>
      <c r="G8" s="34" t="s">
        <v>96</v>
      </c>
      <c r="H8" s="34" t="s">
        <v>97</v>
      </c>
      <c r="I8" s="34" t="s">
        <v>98</v>
      </c>
      <c r="J8" s="36">
        <v>0.9</v>
      </c>
      <c r="K8" s="36">
        <v>0.95</v>
      </c>
      <c r="L8" s="36">
        <f>'01'!$O$19</f>
        <v>1.5</v>
      </c>
      <c r="M8" s="36" t="str">
        <f>'01'!$C$19</f>
        <v>-</v>
      </c>
      <c r="N8" s="36" t="str">
        <f>'01'!$D$19</f>
        <v>-</v>
      </c>
      <c r="O8" s="36">
        <f>'01'!$E$19</f>
        <v>0</v>
      </c>
      <c r="P8" s="36" t="str">
        <f>'01'!$F$19</f>
        <v>-</v>
      </c>
      <c r="Q8" s="36" t="str">
        <f>'01'!$G$19</f>
        <v>-</v>
      </c>
      <c r="R8" s="36" t="str">
        <f>'01'!$H$19</f>
        <v>-</v>
      </c>
      <c r="S8" s="36" t="str">
        <f>'01'!$I$19</f>
        <v>-</v>
      </c>
      <c r="T8" s="36">
        <f>'01'!$J$19</f>
        <v>2</v>
      </c>
      <c r="U8" s="36">
        <f>'01'!$K$19</f>
        <v>0.5</v>
      </c>
      <c r="V8" s="36" t="str">
        <f>'01'!$L$19</f>
        <v>-</v>
      </c>
      <c r="W8" s="36" t="str">
        <f>'01'!$M$19</f>
        <v>-</v>
      </c>
      <c r="X8" s="36" t="str">
        <f>'01'!$N$19</f>
        <v>-</v>
      </c>
      <c r="Y8" s="43"/>
    </row>
    <row r="9" spans="1:27" s="1" customFormat="1" ht="60.75" customHeight="1" thickTop="1" thickBot="1" x14ac:dyDescent="0.25">
      <c r="A9" s="29" t="s">
        <v>42</v>
      </c>
      <c r="B9" s="30" t="s">
        <v>91</v>
      </c>
      <c r="C9" s="27" t="s">
        <v>92</v>
      </c>
      <c r="D9" s="28" t="s">
        <v>93</v>
      </c>
      <c r="E9" s="18" t="s">
        <v>59</v>
      </c>
      <c r="F9" s="33" t="s">
        <v>74</v>
      </c>
      <c r="G9" s="35" t="s">
        <v>101</v>
      </c>
      <c r="H9" s="35" t="s">
        <v>100</v>
      </c>
      <c r="I9" s="35" t="s">
        <v>99</v>
      </c>
      <c r="J9" s="47" t="s">
        <v>104</v>
      </c>
      <c r="K9" s="47" t="s">
        <v>123</v>
      </c>
      <c r="L9" s="37">
        <f>'02'!$O$19</f>
        <v>122</v>
      </c>
      <c r="M9" s="37" t="str">
        <f>'02'!$C$19</f>
        <v>-</v>
      </c>
      <c r="N9" s="37">
        <f>'02'!$D$19</f>
        <v>-83</v>
      </c>
      <c r="O9" s="37" t="str">
        <f>'02'!$E$19</f>
        <v>-</v>
      </c>
      <c r="P9" s="37" t="str">
        <f>'02'!$F$19</f>
        <v>-</v>
      </c>
      <c r="Q9" s="37" t="str">
        <f>'02'!$G$19</f>
        <v>-</v>
      </c>
      <c r="R9" s="37" t="str">
        <f>'02'!$H$19</f>
        <v>-</v>
      </c>
      <c r="S9" s="37">
        <f>'02'!$I$19</f>
        <v>-253</v>
      </c>
      <c r="T9" s="37">
        <f>'02'!$J$19</f>
        <v>1</v>
      </c>
      <c r="U9" s="37">
        <f>'02'!$K$19</f>
        <v>-34</v>
      </c>
      <c r="V9" s="37" t="str">
        <f>'02'!$L$19</f>
        <v>-</v>
      </c>
      <c r="W9" s="37">
        <f>'02'!$M$19</f>
        <v>122</v>
      </c>
      <c r="X9" s="37">
        <f>'02'!$N$19</f>
        <v>0</v>
      </c>
    </row>
    <row r="10" spans="1:27" s="1" customFormat="1" ht="60.75" customHeight="1" thickTop="1" thickBot="1" x14ac:dyDescent="0.25">
      <c r="A10" s="29" t="s">
        <v>43</v>
      </c>
      <c r="B10" s="30" t="s">
        <v>116</v>
      </c>
      <c r="C10" s="27" t="s">
        <v>117</v>
      </c>
      <c r="D10" s="28" t="s">
        <v>138</v>
      </c>
      <c r="E10" s="18" t="s">
        <v>59</v>
      </c>
      <c r="F10" s="33" t="s">
        <v>74</v>
      </c>
      <c r="G10" s="34" t="s">
        <v>113</v>
      </c>
      <c r="H10" s="34" t="s">
        <v>114</v>
      </c>
      <c r="I10" s="34" t="s">
        <v>115</v>
      </c>
      <c r="J10" s="36">
        <v>0.1</v>
      </c>
      <c r="K10" s="36">
        <v>0.5</v>
      </c>
      <c r="L10" s="36">
        <f>'03'!$O$19</f>
        <v>1</v>
      </c>
      <c r="M10" s="36" t="str">
        <f>'03'!$C$19</f>
        <v>-</v>
      </c>
      <c r="N10" s="36" t="str">
        <f>'03'!$D$19</f>
        <v>-</v>
      </c>
      <c r="O10" s="36" t="str">
        <f>'03'!$E$19</f>
        <v>-</v>
      </c>
      <c r="P10" s="36" t="str">
        <f>'03'!$F$19</f>
        <v>-</v>
      </c>
      <c r="Q10" s="36" t="str">
        <f>'03'!$G$19</f>
        <v>-</v>
      </c>
      <c r="R10" s="36" t="str">
        <f>'03'!$H$19</f>
        <v>-</v>
      </c>
      <c r="S10" s="36" t="str">
        <f>'03'!$I$19</f>
        <v>-</v>
      </c>
      <c r="T10" s="36">
        <f>'03'!$J$19</f>
        <v>1</v>
      </c>
      <c r="U10" s="36">
        <f>'03'!$K$19</f>
        <v>1</v>
      </c>
      <c r="V10" s="36" t="str">
        <f>'03'!$L$19</f>
        <v>-</v>
      </c>
      <c r="W10" s="36">
        <f>'03'!$M$19</f>
        <v>1</v>
      </c>
      <c r="X10" s="36" t="str">
        <f>'03'!$N$19</f>
        <v>-</v>
      </c>
      <c r="Y10" s="43"/>
      <c r="AA10" s="43"/>
    </row>
    <row r="11" spans="1:27" s="1" customFormat="1" ht="91.5" thickTop="1" thickBot="1" x14ac:dyDescent="0.25">
      <c r="A11" s="29" t="s">
        <v>118</v>
      </c>
      <c r="B11" s="30" t="s">
        <v>125</v>
      </c>
      <c r="C11" s="27" t="s">
        <v>120</v>
      </c>
      <c r="D11" s="28" t="s">
        <v>130</v>
      </c>
      <c r="E11" s="18" t="s">
        <v>59</v>
      </c>
      <c r="F11" s="33" t="s">
        <v>51</v>
      </c>
      <c r="G11" s="34" t="s">
        <v>113</v>
      </c>
      <c r="H11" s="34" t="s">
        <v>114</v>
      </c>
      <c r="I11" s="34" t="s">
        <v>115</v>
      </c>
      <c r="J11" s="36">
        <v>0.9</v>
      </c>
      <c r="K11" s="36">
        <v>0.9</v>
      </c>
      <c r="L11" s="36">
        <f>'04'!$O$19</f>
        <v>0</v>
      </c>
      <c r="M11" s="36" t="str">
        <f>'04'!$C$19</f>
        <v>-</v>
      </c>
      <c r="N11" s="36">
        <f>'04'!$D$19</f>
        <v>1</v>
      </c>
      <c r="O11" s="36" t="str">
        <f>'04'!$E$19</f>
        <v>-</v>
      </c>
      <c r="P11" s="36" t="str">
        <f>'04'!$F$19</f>
        <v>-</v>
      </c>
      <c r="Q11" s="36" t="str">
        <f>'04'!$G$19</f>
        <v>-</v>
      </c>
      <c r="R11" s="36" t="str">
        <f>'04'!$H$19</f>
        <v>-</v>
      </c>
      <c r="S11" s="36">
        <f>'04'!$I$19</f>
        <v>1</v>
      </c>
      <c r="T11" s="36">
        <f>'04'!$J$19</f>
        <v>1</v>
      </c>
      <c r="U11" s="36" t="str">
        <f>'04'!$K$19</f>
        <v>-</v>
      </c>
      <c r="V11" s="36" t="str">
        <f>'04'!$L$19</f>
        <v>-</v>
      </c>
      <c r="W11" s="36" t="str">
        <f>'04'!$M$19</f>
        <v>-</v>
      </c>
      <c r="X11" s="36" t="str">
        <f>'04'!$N$19</f>
        <v>-</v>
      </c>
      <c r="Y11" s="43"/>
      <c r="AA11" s="43"/>
    </row>
    <row r="12" spans="1:27" s="1" customFormat="1" ht="46.5" thickTop="1" thickBot="1" x14ac:dyDescent="0.25">
      <c r="A12" s="29" t="s">
        <v>119</v>
      </c>
      <c r="B12" s="30" t="s">
        <v>94</v>
      </c>
      <c r="C12" s="27" t="s">
        <v>95</v>
      </c>
      <c r="D12" s="28" t="s">
        <v>133</v>
      </c>
      <c r="E12" s="18" t="s">
        <v>59</v>
      </c>
      <c r="F12" s="33" t="s">
        <v>51</v>
      </c>
      <c r="G12" s="35" t="s">
        <v>134</v>
      </c>
      <c r="H12" s="35" t="s">
        <v>135</v>
      </c>
      <c r="I12" s="35" t="s">
        <v>132</v>
      </c>
      <c r="J12" s="58">
        <v>1</v>
      </c>
      <c r="K12" s="58">
        <v>1.5</v>
      </c>
      <c r="L12" s="37">
        <f>'05'!$O$19</f>
        <v>1.6153846153846154</v>
      </c>
      <c r="M12" s="37" t="str">
        <f>'05'!$C$19</f>
        <v>-</v>
      </c>
      <c r="N12" s="37">
        <f>'05'!$D$19</f>
        <v>1.5217391304347827</v>
      </c>
      <c r="O12" s="37" t="str">
        <f>'05'!$E$19</f>
        <v>-</v>
      </c>
      <c r="P12" s="37" t="str">
        <f>'05'!$F$19</f>
        <v>-</v>
      </c>
      <c r="Q12" s="37" t="str">
        <f>'05'!$G$19</f>
        <v>-</v>
      </c>
      <c r="R12" s="37" t="str">
        <f>'05'!$H$19</f>
        <v>-</v>
      </c>
      <c r="S12" s="37">
        <f>'05'!$I$19</f>
        <v>2.1111111111111112</v>
      </c>
      <c r="T12" s="37">
        <f>'05'!$J$19</f>
        <v>1.3333333333333333</v>
      </c>
      <c r="U12" s="37" t="str">
        <f>'05'!$K$19</f>
        <v>-</v>
      </c>
      <c r="V12" s="37" t="str">
        <f>'05'!$L$19</f>
        <v>-</v>
      </c>
      <c r="W12" s="37">
        <f>'05'!$M$19</f>
        <v>1.7647058823529411</v>
      </c>
      <c r="X12" s="37" t="str">
        <f>'05'!$N$19</f>
        <v>-</v>
      </c>
    </row>
    <row r="13" spans="1:27" ht="15.75" thickTop="1" x14ac:dyDescent="0.25">
      <c r="A13" s="84"/>
      <c r="B13" s="84"/>
      <c r="C13" s="84"/>
      <c r="D13" s="84"/>
      <c r="E13" s="84"/>
      <c r="F13" s="84"/>
      <c r="G13" s="84"/>
      <c r="H13" s="84"/>
      <c r="I13" s="84"/>
      <c r="J13" s="84"/>
      <c r="K13" s="84"/>
      <c r="L13" s="84"/>
      <c r="M13" s="84"/>
      <c r="N13" s="84"/>
      <c r="O13" s="84"/>
      <c r="P13" s="84"/>
      <c r="Q13" s="84"/>
      <c r="R13" s="84"/>
      <c r="S13" s="84"/>
      <c r="T13" s="84"/>
      <c r="U13" s="84"/>
      <c r="V13" s="84"/>
      <c r="W13" s="84"/>
      <c r="X13" s="84"/>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45" spans="5:26" x14ac:dyDescent="0.25">
      <c r="E45" s="62"/>
      <c r="G45">
        <v>100</v>
      </c>
      <c r="H45">
        <v>150</v>
      </c>
      <c r="I45">
        <v>200</v>
      </c>
      <c r="Z45" s="32" t="s">
        <v>61</v>
      </c>
    </row>
    <row r="46" spans="5:26" x14ac:dyDescent="0.25">
      <c r="E46" s="62"/>
      <c r="G46">
        <v>100</v>
      </c>
      <c r="H46">
        <v>100</v>
      </c>
      <c r="I46">
        <v>100</v>
      </c>
      <c r="Z46" s="32" t="s">
        <v>62</v>
      </c>
    </row>
    <row r="47" spans="5:26" x14ac:dyDescent="0.25">
      <c r="G47" s="61">
        <f>G45/G46</f>
        <v>1</v>
      </c>
      <c r="H47" s="61">
        <f>H45/H46</f>
        <v>1.5</v>
      </c>
      <c r="I47" s="61">
        <f>I45/I46</f>
        <v>2</v>
      </c>
      <c r="Z47" s="32" t="s">
        <v>63</v>
      </c>
    </row>
    <row r="48" spans="5:26" x14ac:dyDescent="0.25">
      <c r="G48" s="57">
        <v>1</v>
      </c>
      <c r="H48" s="57">
        <v>1</v>
      </c>
      <c r="I48" s="57">
        <v>1</v>
      </c>
      <c r="Z48" s="32" t="s">
        <v>64</v>
      </c>
    </row>
    <row r="49" spans="7:26" x14ac:dyDescent="0.25">
      <c r="G49" s="60">
        <f>G47-G48</f>
        <v>0</v>
      </c>
      <c r="H49" s="60">
        <f>H47-H48</f>
        <v>0.5</v>
      </c>
      <c r="I49" s="60">
        <f t="shared" ref="I49" si="0">I47-I48</f>
        <v>1</v>
      </c>
      <c r="Z49" s="32" t="s">
        <v>65</v>
      </c>
    </row>
    <row r="50" spans="7:26" x14ac:dyDescent="0.25">
      <c r="Z50" s="32" t="s">
        <v>66</v>
      </c>
    </row>
    <row r="51" spans="7:26" x14ac:dyDescent="0.25">
      <c r="Z51" s="32" t="s">
        <v>67</v>
      </c>
    </row>
    <row r="52" spans="7:26" x14ac:dyDescent="0.25">
      <c r="Z52" s="32" t="s">
        <v>68</v>
      </c>
    </row>
    <row r="53" spans="7:26" x14ac:dyDescent="0.25">
      <c r="Z53" s="32" t="s">
        <v>69</v>
      </c>
    </row>
    <row r="54" spans="7:26" x14ac:dyDescent="0.25">
      <c r="Z54" s="32" t="s">
        <v>70</v>
      </c>
    </row>
    <row r="55" spans="7:26" x14ac:dyDescent="0.25">
      <c r="Z55" s="32" t="s">
        <v>71</v>
      </c>
    </row>
    <row r="56" spans="7:26" x14ac:dyDescent="0.25">
      <c r="Z56" s="32" t="s">
        <v>72</v>
      </c>
    </row>
    <row r="57" spans="7:26" x14ac:dyDescent="0.25">
      <c r="Z57" s="32" t="s">
        <v>73</v>
      </c>
    </row>
    <row r="59" spans="7:26" x14ac:dyDescent="0.25">
      <c r="Z59" s="32" t="s">
        <v>74</v>
      </c>
    </row>
    <row r="60" spans="7:26" x14ac:dyDescent="0.25">
      <c r="Z60" s="32" t="s">
        <v>50</v>
      </c>
    </row>
    <row r="61" spans="7:26" x14ac:dyDescent="0.25">
      <c r="Z61" s="32" t="s">
        <v>51</v>
      </c>
    </row>
    <row r="63" spans="7:26" x14ac:dyDescent="0.25">
      <c r="Z63" s="31" t="s">
        <v>4</v>
      </c>
    </row>
    <row r="64" spans="7:26" x14ac:dyDescent="0.25">
      <c r="Z64" s="31" t="s">
        <v>57</v>
      </c>
    </row>
    <row r="65" spans="26:26" x14ac:dyDescent="0.25">
      <c r="Z65" s="31" t="s">
        <v>47</v>
      </c>
    </row>
    <row r="66" spans="26:26" x14ac:dyDescent="0.25">
      <c r="Z66" s="31" t="s">
        <v>58</v>
      </c>
    </row>
    <row r="67" spans="26:26" x14ac:dyDescent="0.25">
      <c r="Z67" s="31" t="s">
        <v>59</v>
      </c>
    </row>
    <row r="68" spans="26:26" x14ac:dyDescent="0.25">
      <c r="Z68" s="31" t="s">
        <v>46</v>
      </c>
    </row>
  </sheetData>
  <mergeCells count="17">
    <mergeCell ref="A13:X13"/>
    <mergeCell ref="A1:C4"/>
    <mergeCell ref="A6:B7"/>
    <mergeCell ref="J6:J7"/>
    <mergeCell ref="K6:K7"/>
    <mergeCell ref="L6:X6"/>
    <mergeCell ref="C6:C7"/>
    <mergeCell ref="D6:D7"/>
    <mergeCell ref="E6:E7"/>
    <mergeCell ref="G6:I6"/>
    <mergeCell ref="A5:I5"/>
    <mergeCell ref="J5:X5"/>
    <mergeCell ref="D1:X1"/>
    <mergeCell ref="D2:X2"/>
    <mergeCell ref="D3:X3"/>
    <mergeCell ref="D4:X4"/>
    <mergeCell ref="F6:F7"/>
  </mergeCells>
  <conditionalFormatting sqref="L8:X8">
    <cfRule type="cellIs" dxfId="44" priority="104" operator="between">
      <formula>0.6</formula>
      <formula>0.799</formula>
    </cfRule>
    <cfRule type="cellIs" dxfId="43" priority="217" operator="between">
      <formula>0.98</formula>
      <formula>1</formula>
    </cfRule>
    <cfRule type="cellIs" dxfId="42" priority="218" operator="between">
      <formula>0</formula>
      <formula>0.849</formula>
    </cfRule>
    <cfRule type="cellIs" dxfId="41" priority="219" operator="between">
      <formula>0.85</formula>
      <formula>0.899</formula>
    </cfRule>
    <cfRule type="cellIs" dxfId="40" priority="220" operator="between">
      <formula>0.9</formula>
      <formula>5</formula>
    </cfRule>
    <cfRule type="cellIs" dxfId="39" priority="213" operator="between">
      <formula>0.95</formula>
      <formula>0.999</formula>
    </cfRule>
    <cfRule type="cellIs" dxfId="38" priority="221" operator="between">
      <formula>0.021</formula>
      <formula>1</formula>
    </cfRule>
    <cfRule type="cellIs" dxfId="37" priority="222" operator="between">
      <formula>0.001</formula>
      <formula>0.02</formula>
    </cfRule>
    <cfRule type="cellIs" dxfId="36" priority="223" operator="equal">
      <formula>0</formula>
    </cfRule>
    <cfRule type="cellIs" dxfId="35" priority="103" operator="between">
      <formula>0.8</formula>
      <formula>10</formula>
    </cfRule>
    <cfRule type="cellIs" dxfId="34" priority="224" operator="between">
      <formula>0.98</formula>
      <formula>1</formula>
    </cfRule>
    <cfRule type="cellIs" dxfId="33" priority="105" operator="between">
      <formula>0.001</formula>
      <formula>0.599</formula>
    </cfRule>
    <cfRule type="cellIs" dxfId="32" priority="226" operator="between">
      <formula>0.001</formula>
      <formula>0.929</formula>
    </cfRule>
    <cfRule type="cellIs" dxfId="31" priority="227" operator="equal">
      <formula>0</formula>
    </cfRule>
    <cfRule type="cellIs" dxfId="30" priority="228" operator="between">
      <formula>0.981</formula>
      <formula>1</formula>
    </cfRule>
    <cfRule type="cellIs" dxfId="29" priority="229" operator="between">
      <formula>0.931</formula>
      <formula>0.98</formula>
    </cfRule>
    <cfRule type="cellIs" dxfId="28" priority="230" operator="between">
      <formula>0.001</formula>
      <formula>0.93</formula>
    </cfRule>
    <cfRule type="cellIs" dxfId="27" priority="208" operator="between">
      <formula>1</formula>
      <formula>1</formula>
    </cfRule>
    <cfRule type="cellIs" dxfId="26" priority="150" operator="between">
      <formula>0</formula>
      <formula>0.999</formula>
    </cfRule>
    <cfRule type="cellIs" dxfId="25" priority="151" operator="between">
      <formula>1</formula>
      <formula>1</formula>
    </cfRule>
    <cfRule type="cellIs" dxfId="24" priority="206" operator="between">
      <formula>0</formula>
      <formula>0.949</formula>
    </cfRule>
    <cfRule type="cellIs" dxfId="23" priority="207" operator="between">
      <formula>0.95</formula>
      <formula>0.999</formula>
    </cfRule>
    <cfRule type="cellIs" dxfId="22" priority="225" operator="between">
      <formula>0.93</formula>
      <formula>0.979</formula>
    </cfRule>
    <cfRule type="cellIs" dxfId="21" priority="209" operator="between">
      <formula>0</formula>
      <formula>0.949</formula>
    </cfRule>
    <cfRule type="cellIs" dxfId="20" priority="210" operator="between">
      <formula>0.95</formula>
      <formula>0.999</formula>
    </cfRule>
    <cfRule type="cellIs" dxfId="19" priority="211" operator="between">
      <formula>1</formula>
      <formula>1</formula>
    </cfRule>
    <cfRule type="cellIs" dxfId="18" priority="212" operator="between">
      <formula>0</formula>
      <formula>0.949</formula>
    </cfRule>
    <cfRule type="cellIs" dxfId="17" priority="214" operator="between">
      <formula>1</formula>
      <formula>1</formula>
    </cfRule>
    <cfRule type="cellIs" dxfId="16" priority="215" operator="between">
      <formula>0</formula>
      <formula>0.949</formula>
    </cfRule>
    <cfRule type="cellIs" dxfId="15" priority="216" operator="between">
      <formula>0.95</formula>
      <formula>0.979</formula>
    </cfRule>
  </conditionalFormatting>
  <conditionalFormatting sqref="L9:X9">
    <cfRule type="cellIs" dxfId="14" priority="100" operator="between">
      <formula>0.1</formula>
      <formula>10000000000</formula>
    </cfRule>
    <cfRule type="cellIs" dxfId="13" priority="101" operator="equal">
      <formula>0</formula>
    </cfRule>
    <cfRule type="cellIs" dxfId="12" priority="102" operator="lessThan">
      <formula>0</formula>
    </cfRule>
    <cfRule type="cellIs" dxfId="11" priority="124" operator="between">
      <formula>0.91</formula>
      <formula>10</formula>
    </cfRule>
    <cfRule type="cellIs" dxfId="10" priority="125" operator="between">
      <formula>0.66</formula>
      <formula>0.909</formula>
    </cfRule>
    <cfRule type="cellIs" dxfId="9" priority="126" operator="between">
      <formula>0</formula>
      <formula>0.659</formula>
    </cfRule>
  </conditionalFormatting>
  <conditionalFormatting sqref="L10:X11">
    <cfRule type="cellIs" dxfId="8" priority="2" operator="between">
      <formula>0.601</formula>
      <formula>0.799</formula>
    </cfRule>
    <cfRule type="cellIs" dxfId="7" priority="3" operator="between">
      <formula>0</formula>
      <formula>0.6</formula>
    </cfRule>
    <cfRule type="cellIs" dxfId="6" priority="1" operator="between">
      <formula>0.8</formula>
      <formula>100000</formula>
    </cfRule>
  </conditionalFormatting>
  <conditionalFormatting sqref="L12:X12">
    <cfRule type="cellIs" dxfId="5" priority="97" operator="between">
      <formula>0.1</formula>
      <formula>1000000000000</formula>
    </cfRule>
    <cfRule type="cellIs" dxfId="4" priority="98" operator="equal">
      <formula>0</formula>
    </cfRule>
    <cfRule type="cellIs" dxfId="3" priority="99" operator="lessThan">
      <formula>0</formula>
    </cfRule>
    <cfRule type="cellIs" dxfId="2" priority="121" operator="between">
      <formula>0.9</formula>
      <formula>10</formula>
    </cfRule>
    <cfRule type="cellIs" dxfId="1" priority="122" operator="between">
      <formula>0.81</formula>
      <formula>0.899</formula>
    </cfRule>
    <cfRule type="cellIs" dxfId="0" priority="123" operator="between">
      <formula>0</formula>
      <formula>0.809</formula>
    </cfRule>
  </conditionalFormatting>
  <dataValidations count="3">
    <dataValidation type="list" allowBlank="1" showInputMessage="1" showErrorMessage="1" sqref="E8:E12" xr:uid="{00000000-0002-0000-0000-000000000000}">
      <formula1>$Z$63:$Z$68</formula1>
    </dataValidation>
    <dataValidation type="list" allowBlank="1" showInputMessage="1" showErrorMessage="1" sqref="J5:X5" xr:uid="{00000000-0002-0000-0000-000001000000}">
      <formula1>$Z$45:$Z$57</formula1>
    </dataValidation>
    <dataValidation type="list" allowBlank="1" showInputMessage="1" showErrorMessage="1" sqref="F8:F12" xr:uid="{00000000-0002-0000-0000-000002000000}">
      <formula1>$Z$59:$Z$61</formula1>
    </dataValidation>
  </dataValidations>
  <pageMargins left="0.27559055118110237" right="0.27559055118110237" top="0.19685039370078741" bottom="0.19685039370078741" header="0.31496062992125984" footer="0.11811023622047245"/>
  <pageSetup scale="75" orientation="landscape" horizontalDpi="4294967295" verticalDpi="4294967295" r:id="rId1"/>
  <headerFooter>
    <oddFooter>&amp;R&amp;8Diseñado por: Wilson Andrade González</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1"/>
  <sheetViews>
    <sheetView zoomScaleNormal="100" zoomScaleSheetLayoutView="72" workbookViewId="0">
      <selection sqref="A1:O4"/>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8" customHeight="1" x14ac:dyDescent="0.25">
      <c r="A1" s="173"/>
      <c r="B1" s="174"/>
      <c r="C1" s="174"/>
      <c r="D1" s="183" t="s">
        <v>127</v>
      </c>
      <c r="E1" s="184"/>
      <c r="F1" s="184"/>
      <c r="G1" s="184"/>
      <c r="H1" s="184"/>
      <c r="I1" s="184"/>
      <c r="J1" s="184"/>
      <c r="K1" s="184"/>
      <c r="L1" s="184"/>
      <c r="M1" s="184"/>
      <c r="N1" s="184"/>
      <c r="O1" s="185"/>
    </row>
    <row r="2" spans="1:24" ht="14.25" customHeight="1" x14ac:dyDescent="0.25">
      <c r="A2" s="175"/>
      <c r="B2" s="176"/>
      <c r="C2" s="176"/>
      <c r="D2" s="186" t="s">
        <v>163</v>
      </c>
      <c r="E2" s="187"/>
      <c r="F2" s="187"/>
      <c r="G2" s="187"/>
      <c r="H2" s="187"/>
      <c r="I2" s="187"/>
      <c r="J2" s="187"/>
      <c r="K2" s="187"/>
      <c r="L2" s="187"/>
      <c r="M2" s="187"/>
      <c r="N2" s="187"/>
      <c r="O2" s="188"/>
    </row>
    <row r="3" spans="1:24" ht="15" customHeight="1" x14ac:dyDescent="0.25">
      <c r="A3" s="175"/>
      <c r="B3" s="176"/>
      <c r="C3" s="176"/>
      <c r="D3" s="189" t="s">
        <v>20</v>
      </c>
      <c r="E3" s="190"/>
      <c r="F3" s="190"/>
      <c r="G3" s="190"/>
      <c r="H3" s="190"/>
      <c r="I3" s="190"/>
      <c r="J3" s="190"/>
      <c r="K3" s="190"/>
      <c r="L3" s="190"/>
      <c r="M3" s="190"/>
      <c r="N3" s="190"/>
      <c r="O3" s="191"/>
    </row>
    <row r="4" spans="1:24" ht="11.25" customHeight="1" thickBot="1" x14ac:dyDescent="0.3">
      <c r="A4" s="177"/>
      <c r="B4" s="178"/>
      <c r="C4" s="178"/>
      <c r="D4" s="192" t="s">
        <v>162</v>
      </c>
      <c r="E4" s="193"/>
      <c r="F4" s="193"/>
      <c r="G4" s="193"/>
      <c r="H4" s="193"/>
      <c r="I4" s="193"/>
      <c r="J4" s="193"/>
      <c r="K4" s="193"/>
      <c r="L4" s="193"/>
      <c r="M4" s="193"/>
      <c r="N4" s="193"/>
      <c r="O4" s="194"/>
    </row>
    <row r="5" spans="1:24" ht="13.5" customHeight="1" x14ac:dyDescent="0.25">
      <c r="A5" s="179" t="s">
        <v>0</v>
      </c>
      <c r="B5" s="180"/>
      <c r="C5" s="180"/>
      <c r="D5" s="181"/>
      <c r="E5" s="181"/>
      <c r="F5" s="181" t="str">
        <f>'SET-G. Proyectos'!J5</f>
        <v>GESTIÓN DE PROYECTOS</v>
      </c>
      <c r="G5" s="181"/>
      <c r="H5" s="181"/>
      <c r="I5" s="181"/>
      <c r="J5" s="181"/>
      <c r="K5" s="181"/>
      <c r="L5" s="181"/>
      <c r="M5" s="181"/>
      <c r="N5" s="181"/>
      <c r="O5" s="182"/>
    </row>
    <row r="6" spans="1:24" ht="15.75" customHeight="1" x14ac:dyDescent="0.25">
      <c r="A6" s="151" t="s">
        <v>1</v>
      </c>
      <c r="B6" s="152"/>
      <c r="C6" s="152"/>
      <c r="D6" s="152"/>
      <c r="E6" s="152"/>
      <c r="F6" s="153" t="str">
        <f>'SET-G. Proyectos'!$B8</f>
        <v>Cumplimiento del objeto del contrato</v>
      </c>
      <c r="G6" s="153"/>
      <c r="H6" s="154"/>
      <c r="I6" s="153"/>
      <c r="J6" s="153"/>
      <c r="K6" s="154"/>
      <c r="L6" s="153"/>
      <c r="M6" s="153"/>
      <c r="N6" s="153"/>
      <c r="O6" s="155"/>
    </row>
    <row r="7" spans="1:24" ht="15.75" customHeight="1" x14ac:dyDescent="0.25">
      <c r="A7" s="151" t="s">
        <v>49</v>
      </c>
      <c r="B7" s="152"/>
      <c r="C7" s="152"/>
      <c r="D7" s="152"/>
      <c r="E7" s="152"/>
      <c r="F7" s="170" t="str">
        <f>'SET-G. Proyectos'!F8</f>
        <v xml:space="preserve">Eficiencia </v>
      </c>
      <c r="G7" s="171"/>
      <c r="H7" s="171"/>
      <c r="I7" s="171"/>
      <c r="J7" s="171"/>
      <c r="K7" s="171"/>
      <c r="L7" s="171"/>
      <c r="M7" s="171"/>
      <c r="N7" s="171"/>
      <c r="O7" s="172"/>
    </row>
    <row r="8" spans="1:24" ht="17.25" customHeight="1" thickBot="1" x14ac:dyDescent="0.3">
      <c r="A8" s="156" t="s">
        <v>21</v>
      </c>
      <c r="B8" s="157"/>
      <c r="C8" s="157"/>
      <c r="D8" s="157"/>
      <c r="E8" s="157"/>
      <c r="F8" s="15" t="s">
        <v>112</v>
      </c>
      <c r="G8" s="158" t="str">
        <f>'SET-G. Proyectos'!A8</f>
        <v>IN01</v>
      </c>
      <c r="H8" s="159"/>
      <c r="I8" s="158"/>
      <c r="J8" s="158"/>
      <c r="K8" s="159"/>
      <c r="L8" s="158"/>
      <c r="M8" s="158"/>
      <c r="N8" s="158"/>
      <c r="O8" s="160"/>
    </row>
    <row r="9" spans="1:24" ht="12.75" customHeight="1" x14ac:dyDescent="0.25">
      <c r="A9" s="161" t="s">
        <v>22</v>
      </c>
      <c r="B9" s="162"/>
      <c r="C9" s="162"/>
      <c r="D9" s="162"/>
      <c r="E9" s="165" t="s">
        <v>23</v>
      </c>
      <c r="F9" s="165" t="s">
        <v>24</v>
      </c>
      <c r="G9" s="165"/>
      <c r="H9" s="165" t="s">
        <v>25</v>
      </c>
      <c r="I9" s="165" t="s">
        <v>26</v>
      </c>
      <c r="J9" s="165" t="s">
        <v>27</v>
      </c>
      <c r="K9" s="165"/>
      <c r="L9" s="167" t="s">
        <v>28</v>
      </c>
      <c r="M9" s="167"/>
      <c r="N9" s="167"/>
      <c r="O9" s="168"/>
    </row>
    <row r="10" spans="1:24" ht="46.5" customHeight="1" x14ac:dyDescent="0.25">
      <c r="A10" s="163"/>
      <c r="B10" s="164"/>
      <c r="C10" s="164"/>
      <c r="D10" s="164"/>
      <c r="E10" s="166"/>
      <c r="F10" s="166"/>
      <c r="G10" s="166"/>
      <c r="H10" s="166"/>
      <c r="I10" s="166"/>
      <c r="J10" s="166"/>
      <c r="K10" s="166"/>
      <c r="L10" s="164" t="s">
        <v>29</v>
      </c>
      <c r="M10" s="164"/>
      <c r="N10" s="164" t="s">
        <v>30</v>
      </c>
      <c r="O10" s="169"/>
    </row>
    <row r="11" spans="1:24" ht="65.25" customHeight="1" thickBot="1" x14ac:dyDescent="0.3">
      <c r="A11" s="127" t="str">
        <f>'SET-G. Proyectos'!$C8</f>
        <v>Medir el grado de satisfacción de las obras públicas y proyectos ejecutados por la entidad.</v>
      </c>
      <c r="B11" s="128"/>
      <c r="C11" s="128"/>
      <c r="D11" s="128"/>
      <c r="E11" s="12" t="s">
        <v>35</v>
      </c>
      <c r="F11" s="128" t="str">
        <f>'SET-G. Proyectos'!$D8</f>
        <v xml:space="preserve">No. de contratos ejecutados a satisfacción / No.  Contratos  adjudicados. </v>
      </c>
      <c r="G11" s="128"/>
      <c r="H11" s="11">
        <f>$O18</f>
        <v>0.95</v>
      </c>
      <c r="I11" s="17" t="str">
        <f>'SET-G. Proyectos'!$E8</f>
        <v>Semestral</v>
      </c>
      <c r="J11" s="129" t="s">
        <v>75</v>
      </c>
      <c r="K11" s="130"/>
      <c r="L11" s="130"/>
      <c r="M11" s="130"/>
      <c r="N11" s="130"/>
      <c r="O11" s="131"/>
    </row>
    <row r="12" spans="1:24" ht="13.5" customHeight="1" x14ac:dyDescent="0.25">
      <c r="A12" s="137" t="s">
        <v>38</v>
      </c>
      <c r="B12" s="138"/>
      <c r="C12" s="138"/>
      <c r="D12" s="138"/>
      <c r="E12" s="138"/>
      <c r="F12" s="138"/>
      <c r="G12" s="138"/>
      <c r="H12" s="138"/>
      <c r="I12" s="138"/>
      <c r="J12" s="138"/>
      <c r="K12" s="138"/>
      <c r="L12" s="138"/>
      <c r="M12" s="138"/>
      <c r="N12" s="138"/>
      <c r="O12" s="139"/>
    </row>
    <row r="13" spans="1:24" ht="21.75" customHeight="1" thickBot="1" x14ac:dyDescent="0.3">
      <c r="A13" s="140" t="s">
        <v>111</v>
      </c>
      <c r="B13" s="141"/>
      <c r="C13" s="141"/>
      <c r="D13" s="141"/>
      <c r="E13" s="141"/>
      <c r="F13" s="141"/>
      <c r="G13" s="141"/>
      <c r="H13" s="141"/>
      <c r="I13" s="141"/>
      <c r="J13" s="141"/>
      <c r="K13" s="141"/>
      <c r="L13" s="141"/>
      <c r="M13" s="141"/>
      <c r="N13" s="141"/>
      <c r="O13" s="142"/>
    </row>
    <row r="14" spans="1:24" ht="15" customHeight="1" thickBot="1" x14ac:dyDescent="0.3">
      <c r="A14" s="143" t="s">
        <v>31</v>
      </c>
      <c r="B14" s="144"/>
      <c r="C14" s="144"/>
      <c r="D14" s="144"/>
      <c r="E14" s="144"/>
      <c r="F14" s="144"/>
      <c r="G14" s="144"/>
      <c r="H14" s="144"/>
      <c r="I14" s="144"/>
      <c r="J14" s="144"/>
      <c r="K14" s="144"/>
      <c r="L14" s="144"/>
      <c r="M14" s="144"/>
      <c r="N14" s="144"/>
      <c r="O14" s="145"/>
      <c r="V14" s="6"/>
      <c r="W14" s="16"/>
      <c r="X14" s="16"/>
    </row>
    <row r="15" spans="1:24" ht="16.5" customHeight="1" x14ac:dyDescent="0.25">
      <c r="A15" s="146" t="s">
        <v>164</v>
      </c>
      <c r="B15" s="147"/>
      <c r="C15" s="147"/>
      <c r="D15" s="147"/>
      <c r="E15" s="147"/>
      <c r="F15" s="147"/>
      <c r="G15" s="147"/>
      <c r="H15" s="147"/>
      <c r="I15" s="147"/>
      <c r="J15" s="147"/>
      <c r="K15" s="147"/>
      <c r="L15" s="147"/>
      <c r="M15" s="147"/>
      <c r="N15" s="147"/>
      <c r="O15" s="148"/>
      <c r="V15" s="6"/>
      <c r="W15" s="7"/>
      <c r="X15" s="7"/>
    </row>
    <row r="16" spans="1:24" ht="16.5" customHeight="1" x14ac:dyDescent="0.25">
      <c r="A16" s="149" t="s">
        <v>32</v>
      </c>
      <c r="B16" s="150"/>
      <c r="C16" s="50" t="s">
        <v>8</v>
      </c>
      <c r="D16" s="50" t="s">
        <v>9</v>
      </c>
      <c r="E16" s="50" t="s">
        <v>10</v>
      </c>
      <c r="F16" s="50" t="s">
        <v>11</v>
      </c>
      <c r="G16" s="50" t="s">
        <v>12</v>
      </c>
      <c r="H16" s="50" t="s">
        <v>13</v>
      </c>
      <c r="I16" s="50" t="s">
        <v>14</v>
      </c>
      <c r="J16" s="50" t="s">
        <v>15</v>
      </c>
      <c r="K16" s="50" t="s">
        <v>16</v>
      </c>
      <c r="L16" s="50" t="s">
        <v>17</v>
      </c>
      <c r="M16" s="50" t="s">
        <v>18</v>
      </c>
      <c r="N16" s="50" t="s">
        <v>19</v>
      </c>
      <c r="O16" s="5" t="s">
        <v>33</v>
      </c>
      <c r="V16" s="6"/>
      <c r="W16" s="7"/>
      <c r="X16" s="7"/>
    </row>
    <row r="17" spans="1:24" ht="16.5" customHeight="1" x14ac:dyDescent="0.25">
      <c r="A17" s="112" t="s">
        <v>39</v>
      </c>
      <c r="B17" s="113"/>
      <c r="C17" s="54">
        <f t="shared" ref="C17:N17" si="0">$O$17</f>
        <v>0.9</v>
      </c>
      <c r="D17" s="54">
        <f t="shared" si="0"/>
        <v>0.9</v>
      </c>
      <c r="E17" s="54">
        <f t="shared" si="0"/>
        <v>0.9</v>
      </c>
      <c r="F17" s="54">
        <f t="shared" si="0"/>
        <v>0.9</v>
      </c>
      <c r="G17" s="54">
        <f t="shared" si="0"/>
        <v>0.9</v>
      </c>
      <c r="H17" s="54">
        <f t="shared" si="0"/>
        <v>0.9</v>
      </c>
      <c r="I17" s="54">
        <f t="shared" si="0"/>
        <v>0.9</v>
      </c>
      <c r="J17" s="54">
        <f t="shared" si="0"/>
        <v>0.9</v>
      </c>
      <c r="K17" s="54">
        <f t="shared" si="0"/>
        <v>0.9</v>
      </c>
      <c r="L17" s="54">
        <f t="shared" si="0"/>
        <v>0.9</v>
      </c>
      <c r="M17" s="54">
        <f t="shared" si="0"/>
        <v>0.9</v>
      </c>
      <c r="N17" s="54">
        <f t="shared" si="0"/>
        <v>0.9</v>
      </c>
      <c r="O17" s="51">
        <f>'SET-G. Proyectos'!J8</f>
        <v>0.9</v>
      </c>
      <c r="V17" s="6"/>
      <c r="W17" s="7"/>
      <c r="X17" s="7"/>
    </row>
    <row r="18" spans="1:24" ht="17.25" customHeight="1" x14ac:dyDescent="0.25">
      <c r="A18" s="112" t="s">
        <v>165</v>
      </c>
      <c r="B18" s="113"/>
      <c r="C18" s="54">
        <f t="shared" ref="C18:N18" si="1">$O$18</f>
        <v>0.95</v>
      </c>
      <c r="D18" s="54">
        <f t="shared" si="1"/>
        <v>0.95</v>
      </c>
      <c r="E18" s="54">
        <f t="shared" si="1"/>
        <v>0.95</v>
      </c>
      <c r="F18" s="54">
        <f t="shared" si="1"/>
        <v>0.95</v>
      </c>
      <c r="G18" s="54">
        <f t="shared" si="1"/>
        <v>0.95</v>
      </c>
      <c r="H18" s="54">
        <f t="shared" si="1"/>
        <v>0.95</v>
      </c>
      <c r="I18" s="54">
        <f t="shared" si="1"/>
        <v>0.95</v>
      </c>
      <c r="J18" s="54">
        <f t="shared" si="1"/>
        <v>0.95</v>
      </c>
      <c r="K18" s="54">
        <f t="shared" si="1"/>
        <v>0.95</v>
      </c>
      <c r="L18" s="54">
        <f t="shared" si="1"/>
        <v>0.95</v>
      </c>
      <c r="M18" s="54">
        <f t="shared" si="1"/>
        <v>0.95</v>
      </c>
      <c r="N18" s="54">
        <f t="shared" si="1"/>
        <v>0.95</v>
      </c>
      <c r="O18" s="51">
        <f>'SET-G. Proyectos'!K8</f>
        <v>0.95</v>
      </c>
      <c r="V18" s="6"/>
      <c r="W18" s="7"/>
      <c r="X18" s="7"/>
    </row>
    <row r="19" spans="1:24" ht="17.25" customHeight="1" x14ac:dyDescent="0.25">
      <c r="A19" s="116" t="s">
        <v>124</v>
      </c>
      <c r="B19" s="117"/>
      <c r="C19" s="9" t="str">
        <f t="shared" ref="C19:E19" si="2">IF((C21),C20/C21,"-")</f>
        <v>-</v>
      </c>
      <c r="D19" s="9" t="str">
        <f t="shared" si="2"/>
        <v>-</v>
      </c>
      <c r="E19" s="9">
        <f t="shared" si="2"/>
        <v>0</v>
      </c>
      <c r="F19" s="9" t="str">
        <f>IF((F21),F20/F21,"-")</f>
        <v>-</v>
      </c>
      <c r="G19" s="9" t="str">
        <f t="shared" ref="G19:O19" si="3">IF((G21),G20/G21,"-")</f>
        <v>-</v>
      </c>
      <c r="H19" s="9" t="str">
        <f t="shared" si="3"/>
        <v>-</v>
      </c>
      <c r="I19" s="9" t="str">
        <f t="shared" si="3"/>
        <v>-</v>
      </c>
      <c r="J19" s="9">
        <f t="shared" si="3"/>
        <v>2</v>
      </c>
      <c r="K19" s="9">
        <f t="shared" si="3"/>
        <v>0.5</v>
      </c>
      <c r="L19" s="9" t="str">
        <f t="shared" si="3"/>
        <v>-</v>
      </c>
      <c r="M19" s="9" t="str">
        <f t="shared" si="3"/>
        <v>-</v>
      </c>
      <c r="N19" s="9" t="str">
        <f t="shared" si="3"/>
        <v>-</v>
      </c>
      <c r="O19" s="10">
        <f t="shared" si="3"/>
        <v>1.5</v>
      </c>
      <c r="V19" s="6"/>
      <c r="W19" s="7"/>
      <c r="X19" s="7"/>
    </row>
    <row r="20" spans="1:24" ht="22.5" customHeight="1" x14ac:dyDescent="0.25">
      <c r="A20" s="118" t="s">
        <v>37</v>
      </c>
      <c r="B20" s="25" t="s">
        <v>102</v>
      </c>
      <c r="C20" s="3"/>
      <c r="D20" s="3">
        <v>2</v>
      </c>
      <c r="E20" s="3"/>
      <c r="F20" s="3"/>
      <c r="G20" s="3"/>
      <c r="H20" s="3"/>
      <c r="I20" s="3">
        <v>3</v>
      </c>
      <c r="J20" s="3">
        <v>2</v>
      </c>
      <c r="K20" s="3">
        <v>1</v>
      </c>
      <c r="L20" s="3"/>
      <c r="M20" s="3">
        <v>3</v>
      </c>
      <c r="N20" s="3">
        <v>1</v>
      </c>
      <c r="O20" s="13">
        <f>MAX(C20:N20)</f>
        <v>3</v>
      </c>
      <c r="V20" s="6"/>
      <c r="W20" s="7"/>
      <c r="X20" s="7"/>
    </row>
    <row r="21" spans="1:24" ht="18" customHeight="1" x14ac:dyDescent="0.25">
      <c r="A21" s="118"/>
      <c r="B21" s="25" t="s">
        <v>103</v>
      </c>
      <c r="C21" s="3"/>
      <c r="D21" s="3"/>
      <c r="E21" s="3">
        <v>1</v>
      </c>
      <c r="F21" s="3"/>
      <c r="G21" s="3"/>
      <c r="H21" s="3"/>
      <c r="I21" s="3"/>
      <c r="J21" s="3">
        <v>1</v>
      </c>
      <c r="K21" s="3">
        <v>2</v>
      </c>
      <c r="L21" s="3"/>
      <c r="M21" s="3"/>
      <c r="N21" s="3"/>
      <c r="O21" s="13">
        <f>MAX(C21:N21)</f>
        <v>2</v>
      </c>
      <c r="V21" s="6"/>
      <c r="W21" s="7"/>
      <c r="X21" s="7"/>
    </row>
    <row r="22" spans="1:24" ht="15" customHeight="1" x14ac:dyDescent="0.25">
      <c r="A22" s="118"/>
      <c r="B22" s="25"/>
      <c r="C22" s="3"/>
      <c r="D22" s="3"/>
      <c r="E22" s="3"/>
      <c r="F22" s="3"/>
      <c r="G22" s="3"/>
      <c r="H22" s="3"/>
      <c r="I22" s="3"/>
      <c r="J22" s="3"/>
      <c r="K22" s="3"/>
      <c r="L22" s="3"/>
      <c r="M22" s="3"/>
      <c r="N22" s="3"/>
      <c r="O22" s="13"/>
      <c r="V22" s="6"/>
      <c r="W22" s="7"/>
      <c r="X22" s="7"/>
    </row>
    <row r="23" spans="1:24" ht="14.25" customHeight="1" thickBot="1" x14ac:dyDescent="0.3">
      <c r="A23" s="119"/>
      <c r="B23" s="26" t="s">
        <v>3</v>
      </c>
      <c r="C23" s="4"/>
      <c r="D23" s="4"/>
      <c r="E23" s="4"/>
      <c r="F23" s="4"/>
      <c r="G23" s="4"/>
      <c r="H23" s="4"/>
      <c r="I23" s="4"/>
      <c r="J23" s="4"/>
      <c r="K23" s="4"/>
      <c r="L23" s="4"/>
      <c r="M23" s="4"/>
      <c r="N23" s="4"/>
      <c r="O23" s="14"/>
      <c r="V23" s="6"/>
      <c r="W23" s="7"/>
      <c r="X23" s="7"/>
    </row>
    <row r="24" spans="1:24" ht="14.25" customHeight="1" thickBot="1" x14ac:dyDescent="0.3">
      <c r="A24" s="120" t="s">
        <v>34</v>
      </c>
      <c r="B24" s="121"/>
      <c r="C24" s="122"/>
      <c r="D24" s="109" t="str">
        <f>'SET-G. Proyectos'!$G8</f>
        <v>&gt; 80%</v>
      </c>
      <c r="E24" s="110"/>
      <c r="F24" s="110"/>
      <c r="G24" s="111"/>
      <c r="H24" s="109" t="str">
        <f>'SET-G. Proyectos'!$H8</f>
        <v xml:space="preserve">Entre 60% - 79% </v>
      </c>
      <c r="I24" s="110"/>
      <c r="J24" s="110"/>
      <c r="K24" s="111"/>
      <c r="L24" s="109" t="str">
        <f>'SET-G. Proyectos'!$I8</f>
        <v xml:space="preserve">&lt; 59% </v>
      </c>
      <c r="M24" s="114"/>
      <c r="N24" s="114"/>
      <c r="O24" s="115"/>
      <c r="V24" s="6"/>
      <c r="W24" s="7"/>
      <c r="X24" s="7"/>
    </row>
    <row r="25" spans="1:24" ht="33" customHeight="1" thickBot="1" x14ac:dyDescent="0.3">
      <c r="A25" s="123"/>
      <c r="B25" s="124"/>
      <c r="C25" s="124"/>
      <c r="D25" s="125" t="s">
        <v>7</v>
      </c>
      <c r="E25" s="125"/>
      <c r="F25" s="125"/>
      <c r="G25" s="125"/>
      <c r="H25" s="126" t="s">
        <v>55</v>
      </c>
      <c r="I25" s="126"/>
      <c r="J25" s="126"/>
      <c r="K25" s="126"/>
      <c r="L25" s="132" t="s">
        <v>56</v>
      </c>
      <c r="M25" s="132"/>
      <c r="N25" s="132"/>
      <c r="O25" s="133"/>
      <c r="V25" s="6"/>
      <c r="W25" s="7"/>
      <c r="X25" s="7"/>
    </row>
    <row r="26" spans="1:24" ht="15.75" customHeight="1" thickBot="1" x14ac:dyDescent="0.3">
      <c r="A26" s="134" t="s">
        <v>36</v>
      </c>
      <c r="B26" s="135"/>
      <c r="C26" s="135"/>
      <c r="D26" s="135"/>
      <c r="E26" s="135"/>
      <c r="F26" s="135"/>
      <c r="G26" s="135"/>
      <c r="H26" s="135"/>
      <c r="I26" s="135"/>
      <c r="J26" s="135"/>
      <c r="K26" s="135"/>
      <c r="L26" s="135"/>
      <c r="M26" s="135"/>
      <c r="N26" s="135"/>
      <c r="O26" s="136"/>
      <c r="V26" s="6"/>
      <c r="W26" s="7"/>
      <c r="X26" s="7"/>
    </row>
    <row r="27" spans="1:24" ht="264.75" customHeight="1" thickBot="1" x14ac:dyDescent="0.3">
      <c r="A27" s="106"/>
      <c r="B27" s="107"/>
      <c r="C27" s="107"/>
      <c r="D27" s="107"/>
      <c r="E27" s="107"/>
      <c r="F27" s="107"/>
      <c r="G27" s="107"/>
      <c r="H27" s="107"/>
      <c r="I27" s="107"/>
      <c r="J27" s="107"/>
      <c r="K27" s="107"/>
      <c r="L27" s="107"/>
      <c r="M27" s="107"/>
      <c r="N27" s="107"/>
      <c r="O27" s="108"/>
      <c r="V27" s="6"/>
    </row>
    <row r="28" spans="1:24" ht="15" customHeight="1" x14ac:dyDescent="0.25">
      <c r="A28" s="196" t="s">
        <v>52</v>
      </c>
      <c r="B28" s="197"/>
      <c r="C28" s="197"/>
      <c r="D28" s="197"/>
      <c r="E28" s="197"/>
      <c r="F28" s="197"/>
      <c r="G28" s="197"/>
      <c r="H28" s="197"/>
      <c r="I28" s="197"/>
      <c r="J28" s="197"/>
      <c r="K28" s="197"/>
      <c r="L28" s="197"/>
      <c r="M28" s="197"/>
      <c r="N28" s="198" t="s">
        <v>54</v>
      </c>
      <c r="O28" s="199"/>
    </row>
    <row r="29" spans="1:24" ht="21.75" customHeight="1" x14ac:dyDescent="0.25">
      <c r="A29" s="100"/>
      <c r="B29" s="101"/>
      <c r="C29" s="101"/>
      <c r="D29" s="101"/>
      <c r="E29" s="101"/>
      <c r="F29" s="101"/>
      <c r="G29" s="101"/>
      <c r="H29" s="101"/>
      <c r="I29" s="101"/>
      <c r="J29" s="101"/>
      <c r="K29" s="101"/>
      <c r="L29" s="101"/>
      <c r="M29" s="101"/>
      <c r="N29" s="102">
        <v>45658</v>
      </c>
      <c r="O29" s="103"/>
    </row>
    <row r="30" spans="1:24" ht="47.25" customHeight="1" x14ac:dyDescent="0.25">
      <c r="A30" s="100" t="s">
        <v>152</v>
      </c>
      <c r="B30" s="101"/>
      <c r="C30" s="101"/>
      <c r="D30" s="101"/>
      <c r="E30" s="101"/>
      <c r="F30" s="101"/>
      <c r="G30" s="101"/>
      <c r="H30" s="101"/>
      <c r="I30" s="101"/>
      <c r="J30" s="101"/>
      <c r="K30" s="101"/>
      <c r="L30" s="101"/>
      <c r="M30" s="101"/>
      <c r="N30" s="102">
        <v>45689</v>
      </c>
      <c r="O30" s="103"/>
    </row>
    <row r="31" spans="1:24" ht="30.75" customHeight="1" x14ac:dyDescent="0.25">
      <c r="A31" s="100" t="s">
        <v>151</v>
      </c>
      <c r="B31" s="205"/>
      <c r="C31" s="205"/>
      <c r="D31" s="205"/>
      <c r="E31" s="205"/>
      <c r="F31" s="205"/>
      <c r="G31" s="205"/>
      <c r="H31" s="205"/>
      <c r="I31" s="205"/>
      <c r="J31" s="205"/>
      <c r="K31" s="205"/>
      <c r="L31" s="205"/>
      <c r="M31" s="206"/>
      <c r="N31" s="102">
        <v>45717</v>
      </c>
      <c r="O31" s="103"/>
    </row>
    <row r="32" spans="1:24" ht="21.75" customHeight="1" x14ac:dyDescent="0.25">
      <c r="A32" s="100"/>
      <c r="B32" s="101"/>
      <c r="C32" s="101"/>
      <c r="D32" s="101"/>
      <c r="E32" s="101"/>
      <c r="F32" s="101"/>
      <c r="G32" s="101"/>
      <c r="H32" s="101"/>
      <c r="I32" s="101"/>
      <c r="J32" s="101"/>
      <c r="K32" s="101"/>
      <c r="L32" s="101"/>
      <c r="M32" s="101"/>
      <c r="N32" s="102">
        <v>45748</v>
      </c>
      <c r="O32" s="103"/>
    </row>
    <row r="33" spans="1:17" ht="21.75" customHeight="1" x14ac:dyDescent="0.25">
      <c r="A33" s="100"/>
      <c r="B33" s="101"/>
      <c r="C33" s="101"/>
      <c r="D33" s="101"/>
      <c r="E33" s="101"/>
      <c r="F33" s="101"/>
      <c r="G33" s="101"/>
      <c r="H33" s="101"/>
      <c r="I33" s="101"/>
      <c r="J33" s="101"/>
      <c r="K33" s="101"/>
      <c r="L33" s="101"/>
      <c r="M33" s="101"/>
      <c r="N33" s="102">
        <v>45778</v>
      </c>
      <c r="O33" s="103"/>
    </row>
    <row r="34" spans="1:17" ht="36" customHeight="1" x14ac:dyDescent="0.25">
      <c r="A34" s="100"/>
      <c r="B34" s="101"/>
      <c r="C34" s="101"/>
      <c r="D34" s="101"/>
      <c r="E34" s="101"/>
      <c r="F34" s="101"/>
      <c r="G34" s="101"/>
      <c r="H34" s="101"/>
      <c r="I34" s="101"/>
      <c r="J34" s="101"/>
      <c r="K34" s="101"/>
      <c r="L34" s="101"/>
      <c r="M34" s="101"/>
      <c r="N34" s="102">
        <v>45809</v>
      </c>
      <c r="O34" s="103"/>
    </row>
    <row r="35" spans="1:17" ht="54" customHeight="1" x14ac:dyDescent="0.25">
      <c r="A35" s="100" t="s">
        <v>155</v>
      </c>
      <c r="B35" s="101"/>
      <c r="C35" s="101"/>
      <c r="D35" s="101"/>
      <c r="E35" s="101"/>
      <c r="F35" s="101"/>
      <c r="G35" s="101"/>
      <c r="H35" s="101"/>
      <c r="I35" s="101"/>
      <c r="J35" s="101"/>
      <c r="K35" s="101"/>
      <c r="L35" s="101"/>
      <c r="M35" s="101"/>
      <c r="N35" s="102">
        <v>45839</v>
      </c>
      <c r="O35" s="103"/>
    </row>
    <row r="36" spans="1:17" ht="47.25" customHeight="1" x14ac:dyDescent="0.25">
      <c r="A36" s="100" t="s">
        <v>139</v>
      </c>
      <c r="B36" s="101"/>
      <c r="C36" s="101"/>
      <c r="D36" s="101"/>
      <c r="E36" s="101"/>
      <c r="F36" s="101"/>
      <c r="G36" s="101"/>
      <c r="H36" s="101"/>
      <c r="I36" s="101"/>
      <c r="J36" s="101"/>
      <c r="K36" s="101"/>
      <c r="L36" s="101"/>
      <c r="M36" s="101"/>
      <c r="N36" s="102">
        <v>45870</v>
      </c>
      <c r="O36" s="103"/>
    </row>
    <row r="37" spans="1:17" ht="67.5" customHeight="1" x14ac:dyDescent="0.25">
      <c r="A37" s="100" t="s">
        <v>143</v>
      </c>
      <c r="B37" s="101"/>
      <c r="C37" s="101"/>
      <c r="D37" s="101"/>
      <c r="E37" s="101"/>
      <c r="F37" s="101"/>
      <c r="G37" s="101"/>
      <c r="H37" s="101"/>
      <c r="I37" s="101"/>
      <c r="J37" s="101"/>
      <c r="K37" s="101"/>
      <c r="L37" s="101"/>
      <c r="M37" s="101"/>
      <c r="N37" s="102">
        <v>45901</v>
      </c>
      <c r="O37" s="103"/>
    </row>
    <row r="38" spans="1:17" ht="48.75" customHeight="1" x14ac:dyDescent="0.25">
      <c r="A38" s="100"/>
      <c r="B38" s="101"/>
      <c r="C38" s="101"/>
      <c r="D38" s="101"/>
      <c r="E38" s="101"/>
      <c r="F38" s="101"/>
      <c r="G38" s="101"/>
      <c r="H38" s="101"/>
      <c r="I38" s="101"/>
      <c r="J38" s="101"/>
      <c r="K38" s="101"/>
      <c r="L38" s="101"/>
      <c r="M38" s="101"/>
      <c r="N38" s="102">
        <v>45931</v>
      </c>
      <c r="O38" s="103"/>
    </row>
    <row r="39" spans="1:17" ht="33.75" customHeight="1" x14ac:dyDescent="0.25">
      <c r="A39" s="100" t="s">
        <v>154</v>
      </c>
      <c r="B39" s="101"/>
      <c r="C39" s="101"/>
      <c r="D39" s="101"/>
      <c r="E39" s="101"/>
      <c r="F39" s="101"/>
      <c r="G39" s="101"/>
      <c r="H39" s="101"/>
      <c r="I39" s="101"/>
      <c r="J39" s="101"/>
      <c r="K39" s="101"/>
      <c r="L39" s="101"/>
      <c r="M39" s="101"/>
      <c r="N39" s="102">
        <v>45962</v>
      </c>
      <c r="O39" s="103"/>
    </row>
    <row r="40" spans="1:17" ht="21.75" customHeight="1" thickBot="1" x14ac:dyDescent="0.3">
      <c r="A40" s="100" t="s">
        <v>144</v>
      </c>
      <c r="B40" s="104"/>
      <c r="C40" s="104"/>
      <c r="D40" s="104"/>
      <c r="E40" s="104"/>
      <c r="F40" s="104"/>
      <c r="G40" s="104"/>
      <c r="H40" s="104"/>
      <c r="I40" s="104"/>
      <c r="J40" s="104"/>
      <c r="K40" s="104"/>
      <c r="L40" s="104"/>
      <c r="M40" s="105"/>
      <c r="N40" s="102">
        <v>45992</v>
      </c>
      <c r="O40" s="103"/>
    </row>
    <row r="41" spans="1:17" ht="19.5" customHeight="1" x14ac:dyDescent="0.25">
      <c r="A41" s="196" t="s">
        <v>53</v>
      </c>
      <c r="B41" s="197"/>
      <c r="C41" s="197"/>
      <c r="D41" s="197"/>
      <c r="E41" s="197"/>
      <c r="F41" s="197"/>
      <c r="G41" s="197"/>
      <c r="H41" s="197"/>
      <c r="I41" s="197"/>
      <c r="J41" s="197"/>
      <c r="K41" s="197"/>
      <c r="L41" s="197"/>
      <c r="M41" s="197"/>
      <c r="N41" s="198" t="s">
        <v>54</v>
      </c>
      <c r="O41" s="199"/>
    </row>
    <row r="42" spans="1:17" ht="15" x14ac:dyDescent="0.25">
      <c r="A42" s="100"/>
      <c r="B42" s="101"/>
      <c r="C42" s="101"/>
      <c r="D42" s="101"/>
      <c r="E42" s="101"/>
      <c r="F42" s="101"/>
      <c r="G42" s="101"/>
      <c r="H42" s="101"/>
      <c r="I42" s="101"/>
      <c r="J42" s="101"/>
      <c r="K42" s="101"/>
      <c r="L42" s="101"/>
      <c r="M42" s="101"/>
      <c r="N42" s="200"/>
      <c r="O42" s="201"/>
    </row>
    <row r="43" spans="1:17" ht="15.75" thickBot="1" x14ac:dyDescent="0.3">
      <c r="A43" s="202"/>
      <c r="B43" s="203"/>
      <c r="C43" s="203"/>
      <c r="D43" s="203"/>
      <c r="E43" s="203"/>
      <c r="F43" s="203"/>
      <c r="G43" s="203"/>
      <c r="H43" s="203"/>
      <c r="I43" s="203"/>
      <c r="J43" s="203"/>
      <c r="K43" s="203"/>
      <c r="L43" s="203"/>
      <c r="M43" s="203"/>
      <c r="N43" s="203"/>
      <c r="O43" s="204"/>
    </row>
    <row r="44" spans="1:17" ht="6" customHeight="1" x14ac:dyDescent="0.25">
      <c r="A44" s="195"/>
      <c r="B44" s="195"/>
      <c r="C44" s="195"/>
      <c r="D44" s="195"/>
      <c r="E44" s="195"/>
      <c r="F44" s="195"/>
      <c r="G44" s="195"/>
      <c r="H44" s="195"/>
      <c r="I44" s="195"/>
      <c r="J44" s="195"/>
      <c r="K44" s="195"/>
      <c r="L44" s="195"/>
      <c r="M44" s="195"/>
      <c r="N44" s="195"/>
      <c r="O44" s="195"/>
    </row>
    <row r="46" spans="1:17" ht="14.25" x14ac:dyDescent="0.2">
      <c r="Q46" s="32" t="s">
        <v>75</v>
      </c>
    </row>
    <row r="47" spans="1:17" ht="14.25" x14ac:dyDescent="0.2">
      <c r="Q47" s="32" t="s">
        <v>76</v>
      </c>
    </row>
    <row r="48" spans="1:17" ht="14.25" x14ac:dyDescent="0.2">
      <c r="Q48" s="32" t="s">
        <v>77</v>
      </c>
    </row>
    <row r="49" spans="17:17" ht="14.25" x14ac:dyDescent="0.2">
      <c r="Q49" s="32" t="s">
        <v>78</v>
      </c>
    </row>
    <row r="50" spans="17:17" ht="14.25" x14ac:dyDescent="0.2">
      <c r="Q50" s="32" t="s">
        <v>79</v>
      </c>
    </row>
    <row r="51" spans="17:17" ht="14.25" x14ac:dyDescent="0.2">
      <c r="Q51" s="32" t="s">
        <v>80</v>
      </c>
    </row>
    <row r="52" spans="17:17" ht="14.25" x14ac:dyDescent="0.2">
      <c r="Q52" s="32" t="s">
        <v>81</v>
      </c>
    </row>
    <row r="53" spans="17:17" ht="14.25" x14ac:dyDescent="0.2">
      <c r="Q53" s="32" t="s">
        <v>82</v>
      </c>
    </row>
    <row r="54" spans="17:17" ht="14.25" x14ac:dyDescent="0.2">
      <c r="Q54" s="32" t="s">
        <v>83</v>
      </c>
    </row>
    <row r="55" spans="17:17" ht="14.25" x14ac:dyDescent="0.2">
      <c r="Q55" s="32" t="s">
        <v>84</v>
      </c>
    </row>
    <row r="56" spans="17:17" ht="14.25" x14ac:dyDescent="0.2">
      <c r="Q56" s="32" t="s">
        <v>85</v>
      </c>
    </row>
    <row r="57" spans="17:17" ht="14.25" x14ac:dyDescent="0.2">
      <c r="Q57" s="32" t="s">
        <v>86</v>
      </c>
    </row>
    <row r="58" spans="17:17" ht="14.25" x14ac:dyDescent="0.2">
      <c r="Q58" s="32" t="s">
        <v>87</v>
      </c>
    </row>
    <row r="60" spans="17:17" x14ac:dyDescent="0.25">
      <c r="Q60" s="8">
        <v>0.9</v>
      </c>
    </row>
    <row r="61" spans="17:17" x14ac:dyDescent="0.25">
      <c r="Q61" s="8">
        <v>0.95</v>
      </c>
    </row>
  </sheetData>
  <mergeCells count="76">
    <mergeCell ref="A44:O44"/>
    <mergeCell ref="A28:M28"/>
    <mergeCell ref="N28:O28"/>
    <mergeCell ref="A29:M29"/>
    <mergeCell ref="N29:O29"/>
    <mergeCell ref="A41:M41"/>
    <mergeCell ref="N41:O41"/>
    <mergeCell ref="A42:M42"/>
    <mergeCell ref="N42:O42"/>
    <mergeCell ref="A43:M43"/>
    <mergeCell ref="N43:O43"/>
    <mergeCell ref="A30:M30"/>
    <mergeCell ref="N30:O30"/>
    <mergeCell ref="A31:M31"/>
    <mergeCell ref="N31:O31"/>
    <mergeCell ref="A32:M32"/>
    <mergeCell ref="A1:C4"/>
    <mergeCell ref="A5:E5"/>
    <mergeCell ref="F5:O5"/>
    <mergeCell ref="D1:O1"/>
    <mergeCell ref="D2:O2"/>
    <mergeCell ref="D3:O3"/>
    <mergeCell ref="D4:O4"/>
    <mergeCell ref="A6:E6"/>
    <mergeCell ref="F6:O6"/>
    <mergeCell ref="A8:E8"/>
    <mergeCell ref="G8:O8"/>
    <mergeCell ref="A9:D10"/>
    <mergeCell ref="E9:E10"/>
    <mergeCell ref="F9:G10"/>
    <mergeCell ref="H9:H10"/>
    <mergeCell ref="I9:I10"/>
    <mergeCell ref="J9:K10"/>
    <mergeCell ref="L9:O9"/>
    <mergeCell ref="L10:M10"/>
    <mergeCell ref="A7:E7"/>
    <mergeCell ref="N10:O10"/>
    <mergeCell ref="F7:O7"/>
    <mergeCell ref="A11:D11"/>
    <mergeCell ref="F11:G11"/>
    <mergeCell ref="J11:O11"/>
    <mergeCell ref="L25:O25"/>
    <mergeCell ref="A26:O26"/>
    <mergeCell ref="A12:O12"/>
    <mergeCell ref="A13:O13"/>
    <mergeCell ref="A14:O14"/>
    <mergeCell ref="A15:O15"/>
    <mergeCell ref="A16:B16"/>
    <mergeCell ref="A27:O27"/>
    <mergeCell ref="D24:G24"/>
    <mergeCell ref="A17:B17"/>
    <mergeCell ref="L24:O24"/>
    <mergeCell ref="H24:K24"/>
    <mergeCell ref="A18:B18"/>
    <mergeCell ref="A19:B19"/>
    <mergeCell ref="A20:A23"/>
    <mergeCell ref="A24:C25"/>
    <mergeCell ref="D25:G25"/>
    <mergeCell ref="H25:K25"/>
    <mergeCell ref="N32:O32"/>
    <mergeCell ref="A33:M33"/>
    <mergeCell ref="N33:O33"/>
    <mergeCell ref="A34:M34"/>
    <mergeCell ref="N34:O34"/>
    <mergeCell ref="A35:M35"/>
    <mergeCell ref="N35:O35"/>
    <mergeCell ref="A36:M36"/>
    <mergeCell ref="N36:O36"/>
    <mergeCell ref="A40:M40"/>
    <mergeCell ref="N40:O40"/>
    <mergeCell ref="A37:M37"/>
    <mergeCell ref="N37:O37"/>
    <mergeCell ref="A38:M38"/>
    <mergeCell ref="N38:O38"/>
    <mergeCell ref="A39:M39"/>
    <mergeCell ref="N39:O39"/>
  </mergeCells>
  <dataValidations count="1">
    <dataValidation type="list" allowBlank="1" showInputMessage="1" showErrorMessage="1" sqref="J11:O11" xr:uid="{00000000-0002-0000-0100-000000000000}">
      <formula1>$Q$46:$Q$58</formula1>
    </dataValidation>
  </dataValidations>
  <pageMargins left="0.39370078740157483" right="0.39370078740157483" top="0.35433070866141736" bottom="0.35433070866141736" header="0" footer="0"/>
  <pageSetup scale="68" orientation="portrait" horizontalDpi="4294967295" verticalDpi="4294967295" r:id="rId1"/>
  <headerFooter alignWithMargins="0">
    <oddFooter>&amp;R&amp;8Diseñado por: Wilson Andrade González</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1"/>
  <sheetViews>
    <sheetView topLeftCell="A8" zoomScaleNormal="100" zoomScaleSheetLayoutView="72" workbookViewId="0">
      <selection activeCell="A40" sqref="A40:M40"/>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6.5" customHeight="1" x14ac:dyDescent="0.25">
      <c r="A1" s="173"/>
      <c r="B1" s="174"/>
      <c r="C1" s="174"/>
      <c r="D1" s="183" t="s">
        <v>127</v>
      </c>
      <c r="E1" s="184"/>
      <c r="F1" s="184"/>
      <c r="G1" s="184"/>
      <c r="H1" s="184"/>
      <c r="I1" s="184"/>
      <c r="J1" s="184"/>
      <c r="K1" s="184"/>
      <c r="L1" s="184"/>
      <c r="M1" s="184"/>
      <c r="N1" s="184"/>
      <c r="O1" s="185"/>
    </row>
    <row r="2" spans="1:24" ht="12" customHeight="1" x14ac:dyDescent="0.25">
      <c r="A2" s="175"/>
      <c r="B2" s="176"/>
      <c r="C2" s="176"/>
      <c r="D2" s="186" t="s">
        <v>163</v>
      </c>
      <c r="E2" s="187"/>
      <c r="F2" s="187"/>
      <c r="G2" s="187"/>
      <c r="H2" s="187"/>
      <c r="I2" s="187"/>
      <c r="J2" s="187"/>
      <c r="K2" s="187"/>
      <c r="L2" s="187"/>
      <c r="M2" s="187"/>
      <c r="N2" s="187"/>
      <c r="O2" s="188"/>
    </row>
    <row r="3" spans="1:24" ht="15.75" customHeight="1" x14ac:dyDescent="0.25">
      <c r="A3" s="175"/>
      <c r="B3" s="176"/>
      <c r="C3" s="176"/>
      <c r="D3" s="189" t="s">
        <v>20</v>
      </c>
      <c r="E3" s="190"/>
      <c r="F3" s="190"/>
      <c r="G3" s="190"/>
      <c r="H3" s="190"/>
      <c r="I3" s="190"/>
      <c r="J3" s="190"/>
      <c r="K3" s="190"/>
      <c r="L3" s="190"/>
      <c r="M3" s="190"/>
      <c r="N3" s="190"/>
      <c r="O3" s="191"/>
    </row>
    <row r="4" spans="1:24" ht="13.5" customHeight="1" thickBot="1" x14ac:dyDescent="0.3">
      <c r="A4" s="177"/>
      <c r="B4" s="178"/>
      <c r="C4" s="178"/>
      <c r="D4" s="192" t="s">
        <v>162</v>
      </c>
      <c r="E4" s="193"/>
      <c r="F4" s="193"/>
      <c r="G4" s="193"/>
      <c r="H4" s="193"/>
      <c r="I4" s="193"/>
      <c r="J4" s="193"/>
      <c r="K4" s="193"/>
      <c r="L4" s="193"/>
      <c r="M4" s="193"/>
      <c r="N4" s="193"/>
      <c r="O4" s="194"/>
    </row>
    <row r="5" spans="1:24" ht="13.5" customHeight="1" x14ac:dyDescent="0.25">
      <c r="A5" s="179" t="s">
        <v>0</v>
      </c>
      <c r="B5" s="180"/>
      <c r="C5" s="180"/>
      <c r="D5" s="180"/>
      <c r="E5" s="180"/>
      <c r="F5" s="180" t="str">
        <f>'SET-G. Proyectos'!J5</f>
        <v>GESTIÓN DE PROYECTOS</v>
      </c>
      <c r="G5" s="180"/>
      <c r="H5" s="180"/>
      <c r="I5" s="180"/>
      <c r="J5" s="180"/>
      <c r="K5" s="180"/>
      <c r="L5" s="180"/>
      <c r="M5" s="180"/>
      <c r="N5" s="180"/>
      <c r="O5" s="219"/>
    </row>
    <row r="6" spans="1:24" ht="15.75" customHeight="1" x14ac:dyDescent="0.25">
      <c r="A6" s="151" t="s">
        <v>1</v>
      </c>
      <c r="B6" s="152"/>
      <c r="C6" s="152"/>
      <c r="D6" s="152"/>
      <c r="E6" s="152"/>
      <c r="F6" s="153" t="str">
        <f>'SET-G. Proyectos'!$B9</f>
        <v xml:space="preserve">Costos proyectados Vs. costos incurridos </v>
      </c>
      <c r="G6" s="153"/>
      <c r="H6" s="153"/>
      <c r="I6" s="153"/>
      <c r="J6" s="153"/>
      <c r="K6" s="153"/>
      <c r="L6" s="153"/>
      <c r="M6" s="153"/>
      <c r="N6" s="153"/>
      <c r="O6" s="220"/>
    </row>
    <row r="7" spans="1:24" ht="15.75" customHeight="1" x14ac:dyDescent="0.25">
      <c r="A7" s="151" t="s">
        <v>49</v>
      </c>
      <c r="B7" s="152"/>
      <c r="C7" s="152"/>
      <c r="D7" s="152"/>
      <c r="E7" s="152"/>
      <c r="F7" s="170" t="str">
        <f>'SET-G. Proyectos'!F9</f>
        <v xml:space="preserve">Eficiencia </v>
      </c>
      <c r="G7" s="171"/>
      <c r="H7" s="171"/>
      <c r="I7" s="171"/>
      <c r="J7" s="171"/>
      <c r="K7" s="171"/>
      <c r="L7" s="171"/>
      <c r="M7" s="171"/>
      <c r="N7" s="171"/>
      <c r="O7" s="172"/>
    </row>
    <row r="8" spans="1:24" ht="17.25" customHeight="1" thickBot="1" x14ac:dyDescent="0.3">
      <c r="A8" s="156" t="s">
        <v>21</v>
      </c>
      <c r="B8" s="157"/>
      <c r="C8" s="157"/>
      <c r="D8" s="157"/>
      <c r="E8" s="157"/>
      <c r="F8" s="15" t="s">
        <v>112</v>
      </c>
      <c r="G8" s="158" t="str">
        <f>'SET-G. Proyectos'!A9</f>
        <v>IN02</v>
      </c>
      <c r="H8" s="158"/>
      <c r="I8" s="158"/>
      <c r="J8" s="158"/>
      <c r="K8" s="158"/>
      <c r="L8" s="158"/>
      <c r="M8" s="158"/>
      <c r="N8" s="158"/>
      <c r="O8" s="218"/>
    </row>
    <row r="9" spans="1:24" ht="12.75" customHeight="1" x14ac:dyDescent="0.25">
      <c r="A9" s="161" t="s">
        <v>22</v>
      </c>
      <c r="B9" s="162"/>
      <c r="C9" s="162"/>
      <c r="D9" s="162"/>
      <c r="E9" s="165" t="s">
        <v>23</v>
      </c>
      <c r="F9" s="165" t="s">
        <v>24</v>
      </c>
      <c r="G9" s="165"/>
      <c r="H9" s="165" t="s">
        <v>25</v>
      </c>
      <c r="I9" s="165" t="s">
        <v>26</v>
      </c>
      <c r="J9" s="165" t="s">
        <v>27</v>
      </c>
      <c r="K9" s="165"/>
      <c r="L9" s="167" t="s">
        <v>28</v>
      </c>
      <c r="M9" s="167"/>
      <c r="N9" s="167"/>
      <c r="O9" s="168"/>
    </row>
    <row r="10" spans="1:24" ht="46.5" customHeight="1" x14ac:dyDescent="0.25">
      <c r="A10" s="163"/>
      <c r="B10" s="164"/>
      <c r="C10" s="164"/>
      <c r="D10" s="164"/>
      <c r="E10" s="166"/>
      <c r="F10" s="166"/>
      <c r="G10" s="166"/>
      <c r="H10" s="166"/>
      <c r="I10" s="166"/>
      <c r="J10" s="166"/>
      <c r="K10" s="166"/>
      <c r="L10" s="164" t="s">
        <v>29</v>
      </c>
      <c r="M10" s="164"/>
      <c r="N10" s="164" t="s">
        <v>30</v>
      </c>
      <c r="O10" s="169"/>
    </row>
    <row r="11" spans="1:24" ht="48.75" customHeight="1" thickBot="1" x14ac:dyDescent="0.3">
      <c r="A11" s="127" t="str">
        <f>'SET-G. Proyectos'!$C9</f>
        <v>Determinar la eficiencia, eficacia y efectividad de los presupuestos estimados frente los costos aplicados en los diferentes obras públicas y proyectos ejecutados por la entidad.</v>
      </c>
      <c r="B11" s="128"/>
      <c r="C11" s="128"/>
      <c r="D11" s="128"/>
      <c r="E11" s="12" t="s">
        <v>109</v>
      </c>
      <c r="F11" s="128" t="str">
        <f>'SET-G. Proyectos'!$D9</f>
        <v xml:space="preserve">Costos proyectados - costos incurridos </v>
      </c>
      <c r="G11" s="128"/>
      <c r="H11" s="11" t="str">
        <f>$O18</f>
        <v>&lt;=1</v>
      </c>
      <c r="I11" s="17" t="str">
        <f>'SET-G. Proyectos'!$E9</f>
        <v>Semestral</v>
      </c>
      <c r="J11" s="129" t="s">
        <v>75</v>
      </c>
      <c r="K11" s="130"/>
      <c r="L11" s="130"/>
      <c r="M11" s="130"/>
      <c r="N11" s="130"/>
      <c r="O11" s="131"/>
    </row>
    <row r="12" spans="1:24" ht="13.5" customHeight="1" x14ac:dyDescent="0.25">
      <c r="A12" s="137" t="s">
        <v>38</v>
      </c>
      <c r="B12" s="138"/>
      <c r="C12" s="138"/>
      <c r="D12" s="138"/>
      <c r="E12" s="138"/>
      <c r="F12" s="138"/>
      <c r="G12" s="138"/>
      <c r="H12" s="138"/>
      <c r="I12" s="138"/>
      <c r="J12" s="138"/>
      <c r="K12" s="138"/>
      <c r="L12" s="138"/>
      <c r="M12" s="138"/>
      <c r="N12" s="138"/>
      <c r="O12" s="139"/>
    </row>
    <row r="13" spans="1:24" ht="20.25" customHeight="1" thickBot="1" x14ac:dyDescent="0.3">
      <c r="A13" s="140" t="s">
        <v>111</v>
      </c>
      <c r="B13" s="141"/>
      <c r="C13" s="141"/>
      <c r="D13" s="141"/>
      <c r="E13" s="141"/>
      <c r="F13" s="141"/>
      <c r="G13" s="141"/>
      <c r="H13" s="141"/>
      <c r="I13" s="141"/>
      <c r="J13" s="141"/>
      <c r="K13" s="141"/>
      <c r="L13" s="141"/>
      <c r="M13" s="141"/>
      <c r="N13" s="141"/>
      <c r="O13" s="142"/>
    </row>
    <row r="14" spans="1:24" ht="15" customHeight="1" thickBot="1" x14ac:dyDescent="0.3">
      <c r="A14" s="143" t="s">
        <v>31</v>
      </c>
      <c r="B14" s="144"/>
      <c r="C14" s="144"/>
      <c r="D14" s="144"/>
      <c r="E14" s="144"/>
      <c r="F14" s="144"/>
      <c r="G14" s="144"/>
      <c r="H14" s="144"/>
      <c r="I14" s="144"/>
      <c r="J14" s="144"/>
      <c r="K14" s="144"/>
      <c r="L14" s="144"/>
      <c r="M14" s="144"/>
      <c r="N14" s="144"/>
      <c r="O14" s="145"/>
      <c r="V14" s="6"/>
      <c r="W14" s="16"/>
      <c r="X14" s="16"/>
    </row>
    <row r="15" spans="1:24" ht="16.5" customHeight="1" x14ac:dyDescent="0.25">
      <c r="A15" s="146" t="s">
        <v>164</v>
      </c>
      <c r="B15" s="147"/>
      <c r="C15" s="147"/>
      <c r="D15" s="147"/>
      <c r="E15" s="147"/>
      <c r="F15" s="147"/>
      <c r="G15" s="147"/>
      <c r="H15" s="147"/>
      <c r="I15" s="147"/>
      <c r="J15" s="147"/>
      <c r="K15" s="147"/>
      <c r="L15" s="147"/>
      <c r="M15" s="147"/>
      <c r="N15" s="147"/>
      <c r="O15" s="148"/>
      <c r="V15" s="6"/>
      <c r="W15" s="7"/>
      <c r="X15" s="7"/>
    </row>
    <row r="16" spans="1:24" ht="16.5" customHeight="1" x14ac:dyDescent="0.25">
      <c r="A16" s="149" t="s">
        <v>32</v>
      </c>
      <c r="B16" s="150"/>
      <c r="C16" s="50" t="s">
        <v>8</v>
      </c>
      <c r="D16" s="50" t="s">
        <v>9</v>
      </c>
      <c r="E16" s="50" t="s">
        <v>10</v>
      </c>
      <c r="F16" s="50" t="s">
        <v>11</v>
      </c>
      <c r="G16" s="50" t="s">
        <v>12</v>
      </c>
      <c r="H16" s="50" t="s">
        <v>13</v>
      </c>
      <c r="I16" s="50" t="s">
        <v>14</v>
      </c>
      <c r="J16" s="50" t="s">
        <v>15</v>
      </c>
      <c r="K16" s="50" t="s">
        <v>16</v>
      </c>
      <c r="L16" s="50" t="s">
        <v>17</v>
      </c>
      <c r="M16" s="50" t="s">
        <v>18</v>
      </c>
      <c r="N16" s="50" t="s">
        <v>19</v>
      </c>
      <c r="O16" s="5" t="s">
        <v>33</v>
      </c>
      <c r="V16" s="6"/>
      <c r="W16" s="7"/>
      <c r="X16" s="7"/>
    </row>
    <row r="17" spans="1:24" ht="16.5" customHeight="1" x14ac:dyDescent="0.25">
      <c r="A17" s="112" t="s">
        <v>39</v>
      </c>
      <c r="B17" s="113"/>
      <c r="C17" s="55" t="str">
        <f t="shared" ref="C17:N17" si="0">$O$17</f>
        <v>&lt;=0</v>
      </c>
      <c r="D17" s="55" t="str">
        <f t="shared" si="0"/>
        <v>&lt;=0</v>
      </c>
      <c r="E17" s="55" t="str">
        <f t="shared" si="0"/>
        <v>&lt;=0</v>
      </c>
      <c r="F17" s="55" t="str">
        <f t="shared" si="0"/>
        <v>&lt;=0</v>
      </c>
      <c r="G17" s="55" t="str">
        <f t="shared" si="0"/>
        <v>&lt;=0</v>
      </c>
      <c r="H17" s="55" t="str">
        <f t="shared" si="0"/>
        <v>&lt;=0</v>
      </c>
      <c r="I17" s="55" t="str">
        <f t="shared" si="0"/>
        <v>&lt;=0</v>
      </c>
      <c r="J17" s="55" t="str">
        <f t="shared" si="0"/>
        <v>&lt;=0</v>
      </c>
      <c r="K17" s="55" t="str">
        <f t="shared" si="0"/>
        <v>&lt;=0</v>
      </c>
      <c r="L17" s="55" t="str">
        <f t="shared" si="0"/>
        <v>&lt;=0</v>
      </c>
      <c r="M17" s="55" t="str">
        <f t="shared" si="0"/>
        <v>&lt;=0</v>
      </c>
      <c r="N17" s="55" t="str">
        <f t="shared" si="0"/>
        <v>&lt;=0</v>
      </c>
      <c r="O17" s="52" t="str">
        <f>'SET-G. Proyectos'!J9</f>
        <v>&lt;=0</v>
      </c>
      <c r="V17" s="6"/>
      <c r="W17" s="7"/>
      <c r="X17" s="7"/>
    </row>
    <row r="18" spans="1:24" ht="17.25" customHeight="1" x14ac:dyDescent="0.25">
      <c r="A18" s="112" t="s">
        <v>165</v>
      </c>
      <c r="B18" s="113"/>
      <c r="C18" s="55" t="str">
        <f t="shared" ref="C18:N18" si="1">$O$18</f>
        <v>&lt;=1</v>
      </c>
      <c r="D18" s="55" t="str">
        <f t="shared" si="1"/>
        <v>&lt;=1</v>
      </c>
      <c r="E18" s="55" t="str">
        <f t="shared" si="1"/>
        <v>&lt;=1</v>
      </c>
      <c r="F18" s="55" t="str">
        <f t="shared" si="1"/>
        <v>&lt;=1</v>
      </c>
      <c r="G18" s="55" t="str">
        <f t="shared" si="1"/>
        <v>&lt;=1</v>
      </c>
      <c r="H18" s="55" t="str">
        <f t="shared" si="1"/>
        <v>&lt;=1</v>
      </c>
      <c r="I18" s="55" t="str">
        <f t="shared" si="1"/>
        <v>&lt;=1</v>
      </c>
      <c r="J18" s="55" t="str">
        <f t="shared" si="1"/>
        <v>&lt;=1</v>
      </c>
      <c r="K18" s="55" t="str">
        <f t="shared" si="1"/>
        <v>&lt;=1</v>
      </c>
      <c r="L18" s="55" t="str">
        <f t="shared" si="1"/>
        <v>&lt;=1</v>
      </c>
      <c r="M18" s="55" t="str">
        <f t="shared" si="1"/>
        <v>&lt;=1</v>
      </c>
      <c r="N18" s="55" t="str">
        <f t="shared" si="1"/>
        <v>&lt;=1</v>
      </c>
      <c r="O18" s="52" t="str">
        <f>'SET-G. Proyectos'!K9</f>
        <v>&lt;=1</v>
      </c>
      <c r="V18" s="6"/>
      <c r="W18" s="7"/>
      <c r="X18" s="7"/>
    </row>
    <row r="19" spans="1:24" ht="17.25" customHeight="1" x14ac:dyDescent="0.25">
      <c r="A19" s="116" t="s">
        <v>124</v>
      </c>
      <c r="B19" s="117"/>
      <c r="C19" s="39" t="str">
        <f>IF((C20),C20-C21,"-")</f>
        <v>-</v>
      </c>
      <c r="D19" s="39">
        <f t="shared" ref="D19:O19" si="2">IF((D20),D20-D21,"-")</f>
        <v>-83</v>
      </c>
      <c r="E19" s="39" t="str">
        <f t="shared" si="2"/>
        <v>-</v>
      </c>
      <c r="F19" s="39" t="str">
        <f t="shared" si="2"/>
        <v>-</v>
      </c>
      <c r="G19" s="39" t="str">
        <f t="shared" si="2"/>
        <v>-</v>
      </c>
      <c r="H19" s="39" t="str">
        <f t="shared" si="2"/>
        <v>-</v>
      </c>
      <c r="I19" s="39">
        <f t="shared" si="2"/>
        <v>-253</v>
      </c>
      <c r="J19" s="39">
        <f t="shared" si="2"/>
        <v>1</v>
      </c>
      <c r="K19" s="39">
        <f t="shared" si="2"/>
        <v>-34</v>
      </c>
      <c r="L19" s="39" t="str">
        <f t="shared" si="2"/>
        <v>-</v>
      </c>
      <c r="M19" s="39">
        <f t="shared" si="2"/>
        <v>122</v>
      </c>
      <c r="N19" s="39">
        <f t="shared" si="2"/>
        <v>0</v>
      </c>
      <c r="O19" s="40">
        <f t="shared" si="2"/>
        <v>122</v>
      </c>
      <c r="V19" s="6"/>
      <c r="W19" s="7"/>
      <c r="X19" s="7"/>
    </row>
    <row r="20" spans="1:24" ht="15.75" customHeight="1" x14ac:dyDescent="0.25">
      <c r="A20" s="118" t="s">
        <v>37</v>
      </c>
      <c r="B20" s="25" t="s">
        <v>105</v>
      </c>
      <c r="C20" s="3"/>
      <c r="D20" s="3">
        <f>3299+1115</f>
        <v>4414</v>
      </c>
      <c r="E20" s="3"/>
      <c r="F20" s="3"/>
      <c r="G20" s="3"/>
      <c r="H20" s="3"/>
      <c r="I20" s="3">
        <f>6822+225+4001</f>
        <v>11048</v>
      </c>
      <c r="J20" s="3">
        <f>6141+3912</f>
        <v>10053</v>
      </c>
      <c r="K20" s="3">
        <v>403</v>
      </c>
      <c r="L20" s="3"/>
      <c r="M20" s="3">
        <f>8805+2781</f>
        <v>11586</v>
      </c>
      <c r="N20" s="3">
        <v>391</v>
      </c>
      <c r="O20" s="42">
        <f>MAX(C20:N20)</f>
        <v>11586</v>
      </c>
      <c r="V20" s="6"/>
      <c r="W20" s="7"/>
      <c r="X20" s="7"/>
    </row>
    <row r="21" spans="1:24" ht="15" customHeight="1" x14ac:dyDescent="0.25">
      <c r="A21" s="118"/>
      <c r="B21" s="25" t="s">
        <v>106</v>
      </c>
      <c r="C21" s="3"/>
      <c r="D21" s="3">
        <f>3343+1154</f>
        <v>4497</v>
      </c>
      <c r="E21" s="3"/>
      <c r="F21" s="3"/>
      <c r="G21" s="3"/>
      <c r="H21" s="3"/>
      <c r="I21" s="3">
        <f>6822+260+4219</f>
        <v>11301</v>
      </c>
      <c r="J21" s="3">
        <f>6141+3911</f>
        <v>10052</v>
      </c>
      <c r="K21" s="3">
        <v>437</v>
      </c>
      <c r="L21" s="3"/>
      <c r="M21" s="3">
        <f>8605+2859</f>
        <v>11464</v>
      </c>
      <c r="N21" s="3">
        <v>391</v>
      </c>
      <c r="O21" s="42">
        <f>MAX(C21:N21)</f>
        <v>11464</v>
      </c>
      <c r="V21" s="6"/>
      <c r="W21" s="7"/>
      <c r="X21" s="7"/>
    </row>
    <row r="22" spans="1:24" ht="17.25" customHeight="1" x14ac:dyDescent="0.25">
      <c r="A22" s="118"/>
      <c r="B22" s="48"/>
      <c r="C22" s="3"/>
      <c r="D22" s="3"/>
      <c r="E22" s="3"/>
      <c r="F22" s="3"/>
      <c r="G22" s="3"/>
      <c r="H22" s="3"/>
      <c r="I22" s="3"/>
      <c r="J22" s="3"/>
      <c r="K22" s="3"/>
      <c r="L22" s="3"/>
      <c r="M22" s="3"/>
      <c r="N22" s="3"/>
      <c r="O22" s="13"/>
      <c r="V22" s="6"/>
      <c r="W22" s="7"/>
      <c r="X22" s="7"/>
    </row>
    <row r="23" spans="1:24" ht="18" customHeight="1" thickBot="1" x14ac:dyDescent="0.3">
      <c r="A23" s="119"/>
      <c r="B23" s="49" t="s">
        <v>3</v>
      </c>
      <c r="C23" s="4"/>
      <c r="D23" s="4"/>
      <c r="E23" s="4"/>
      <c r="F23" s="4"/>
      <c r="G23" s="4"/>
      <c r="H23" s="4"/>
      <c r="I23" s="4"/>
      <c r="J23" s="4"/>
      <c r="K23" s="4"/>
      <c r="L23" s="4"/>
      <c r="M23" s="4"/>
      <c r="N23" s="4"/>
      <c r="O23" s="14"/>
      <c r="V23" s="6"/>
      <c r="W23" s="7"/>
      <c r="X23" s="7"/>
    </row>
    <row r="24" spans="1:24" ht="33" customHeight="1" thickBot="1" x14ac:dyDescent="0.3">
      <c r="A24" s="120" t="s">
        <v>34</v>
      </c>
      <c r="B24" s="121"/>
      <c r="C24" s="122"/>
      <c r="D24" s="215" t="str">
        <f>'SET-G. Proyectos'!$G9</f>
        <v>&lt; 0</v>
      </c>
      <c r="E24" s="216"/>
      <c r="F24" s="216"/>
      <c r="G24" s="217"/>
      <c r="H24" s="215" t="str">
        <f>'SET-G. Proyectos'!$H9</f>
        <v>= 0</v>
      </c>
      <c r="I24" s="216"/>
      <c r="J24" s="216"/>
      <c r="K24" s="217"/>
      <c r="L24" s="212" t="str">
        <f>'SET-G. Proyectos'!$I9</f>
        <v>&gt; 0</v>
      </c>
      <c r="M24" s="213"/>
      <c r="N24" s="213"/>
      <c r="O24" s="214"/>
      <c r="V24" s="6"/>
      <c r="W24" s="7"/>
      <c r="X24" s="7"/>
    </row>
    <row r="25" spans="1:24" ht="33" customHeight="1" thickBot="1" x14ac:dyDescent="0.3">
      <c r="A25" s="123"/>
      <c r="B25" s="124"/>
      <c r="C25" s="124"/>
      <c r="D25" s="125" t="s">
        <v>7</v>
      </c>
      <c r="E25" s="125"/>
      <c r="F25" s="125"/>
      <c r="G25" s="125"/>
      <c r="H25" s="126" t="s">
        <v>55</v>
      </c>
      <c r="I25" s="126"/>
      <c r="J25" s="126"/>
      <c r="K25" s="126"/>
      <c r="L25" s="132" t="s">
        <v>56</v>
      </c>
      <c r="M25" s="132"/>
      <c r="N25" s="132"/>
      <c r="O25" s="133"/>
      <c r="V25" s="6"/>
      <c r="W25" s="7"/>
      <c r="X25" s="7"/>
    </row>
    <row r="26" spans="1:24" ht="15.75" customHeight="1" thickBot="1" x14ac:dyDescent="0.3">
      <c r="A26" s="134" t="s">
        <v>36</v>
      </c>
      <c r="B26" s="135"/>
      <c r="C26" s="135"/>
      <c r="D26" s="135"/>
      <c r="E26" s="135"/>
      <c r="F26" s="135"/>
      <c r="G26" s="135"/>
      <c r="H26" s="135"/>
      <c r="I26" s="135"/>
      <c r="J26" s="135"/>
      <c r="K26" s="135"/>
      <c r="L26" s="135"/>
      <c r="M26" s="135"/>
      <c r="N26" s="135"/>
      <c r="O26" s="136"/>
      <c r="V26" s="6"/>
      <c r="W26" s="7"/>
      <c r="X26" s="7"/>
    </row>
    <row r="27" spans="1:24" ht="264.75" customHeight="1" thickBot="1" x14ac:dyDescent="0.3">
      <c r="A27" s="207"/>
      <c r="B27" s="208"/>
      <c r="C27" s="208"/>
      <c r="D27" s="208"/>
      <c r="E27" s="208"/>
      <c r="F27" s="208"/>
      <c r="G27" s="208"/>
      <c r="H27" s="208"/>
      <c r="I27" s="208"/>
      <c r="J27" s="208"/>
      <c r="K27" s="208"/>
      <c r="L27" s="208"/>
      <c r="M27" s="208"/>
      <c r="N27" s="208"/>
      <c r="O27" s="209"/>
      <c r="V27" s="6"/>
    </row>
    <row r="28" spans="1:24" ht="15" customHeight="1" x14ac:dyDescent="0.25">
      <c r="A28" s="196" t="s">
        <v>52</v>
      </c>
      <c r="B28" s="197"/>
      <c r="C28" s="197"/>
      <c r="D28" s="197"/>
      <c r="E28" s="197"/>
      <c r="F28" s="197"/>
      <c r="G28" s="197"/>
      <c r="H28" s="197"/>
      <c r="I28" s="197"/>
      <c r="J28" s="197"/>
      <c r="K28" s="197"/>
      <c r="L28" s="197"/>
      <c r="M28" s="197"/>
      <c r="N28" s="198" t="s">
        <v>54</v>
      </c>
      <c r="O28" s="199"/>
    </row>
    <row r="29" spans="1:24" ht="21.75" customHeight="1" x14ac:dyDescent="0.25">
      <c r="A29" s="100"/>
      <c r="B29" s="101"/>
      <c r="C29" s="101"/>
      <c r="D29" s="101"/>
      <c r="E29" s="101"/>
      <c r="F29" s="101"/>
      <c r="G29" s="101"/>
      <c r="H29" s="101"/>
      <c r="I29" s="101"/>
      <c r="J29" s="101"/>
      <c r="K29" s="101"/>
      <c r="L29" s="101"/>
      <c r="M29" s="101"/>
      <c r="N29" s="102">
        <v>45658</v>
      </c>
      <c r="O29" s="103"/>
    </row>
    <row r="30" spans="1:24" ht="46.5" customHeight="1" x14ac:dyDescent="0.25">
      <c r="A30" s="100" t="s">
        <v>157</v>
      </c>
      <c r="B30" s="101"/>
      <c r="C30" s="101"/>
      <c r="D30" s="101"/>
      <c r="E30" s="101"/>
      <c r="F30" s="101"/>
      <c r="G30" s="101"/>
      <c r="H30" s="101"/>
      <c r="I30" s="101"/>
      <c r="J30" s="101"/>
      <c r="K30" s="101"/>
      <c r="L30" s="101"/>
      <c r="M30" s="101"/>
      <c r="N30" s="102">
        <v>45689</v>
      </c>
      <c r="O30" s="103"/>
    </row>
    <row r="31" spans="1:24" ht="21.75" customHeight="1" x14ac:dyDescent="0.25">
      <c r="A31" s="210"/>
      <c r="B31" s="211"/>
      <c r="C31" s="211"/>
      <c r="D31" s="211"/>
      <c r="E31" s="211"/>
      <c r="F31" s="211"/>
      <c r="G31" s="211"/>
      <c r="H31" s="211"/>
      <c r="I31" s="211"/>
      <c r="J31" s="211"/>
      <c r="K31" s="211"/>
      <c r="L31" s="211"/>
      <c r="M31" s="211"/>
      <c r="N31" s="102">
        <v>45717</v>
      </c>
      <c r="O31" s="103"/>
    </row>
    <row r="32" spans="1:24" ht="21.75" customHeight="1" x14ac:dyDescent="0.25">
      <c r="A32" s="100"/>
      <c r="B32" s="101"/>
      <c r="C32" s="101"/>
      <c r="D32" s="101"/>
      <c r="E32" s="101"/>
      <c r="F32" s="101"/>
      <c r="G32" s="101"/>
      <c r="H32" s="101"/>
      <c r="I32" s="101"/>
      <c r="J32" s="101"/>
      <c r="K32" s="101"/>
      <c r="L32" s="101"/>
      <c r="M32" s="101"/>
      <c r="N32" s="102">
        <v>45748</v>
      </c>
      <c r="O32" s="103"/>
    </row>
    <row r="33" spans="1:17" ht="21.75" customHeight="1" x14ac:dyDescent="0.25">
      <c r="A33" s="100"/>
      <c r="B33" s="101"/>
      <c r="C33" s="101"/>
      <c r="D33" s="101"/>
      <c r="E33" s="101"/>
      <c r="F33" s="101"/>
      <c r="G33" s="101"/>
      <c r="H33" s="101"/>
      <c r="I33" s="101"/>
      <c r="J33" s="101"/>
      <c r="K33" s="101"/>
      <c r="L33" s="101"/>
      <c r="M33" s="101"/>
      <c r="N33" s="102">
        <v>45778</v>
      </c>
      <c r="O33" s="103"/>
    </row>
    <row r="34" spans="1:17" ht="21.75" customHeight="1" x14ac:dyDescent="0.25">
      <c r="A34" s="100"/>
      <c r="B34" s="101"/>
      <c r="C34" s="101"/>
      <c r="D34" s="101"/>
      <c r="E34" s="101"/>
      <c r="F34" s="101"/>
      <c r="G34" s="101"/>
      <c r="H34" s="101"/>
      <c r="I34" s="101"/>
      <c r="J34" s="101"/>
      <c r="K34" s="101"/>
      <c r="L34" s="101"/>
      <c r="M34" s="101"/>
      <c r="N34" s="102">
        <v>45809</v>
      </c>
      <c r="O34" s="103"/>
    </row>
    <row r="35" spans="1:17" ht="21.75" customHeight="1" x14ac:dyDescent="0.25">
      <c r="A35" s="100" t="s">
        <v>156</v>
      </c>
      <c r="B35" s="101"/>
      <c r="C35" s="101"/>
      <c r="D35" s="101"/>
      <c r="E35" s="101"/>
      <c r="F35" s="101"/>
      <c r="G35" s="101"/>
      <c r="H35" s="101"/>
      <c r="I35" s="101"/>
      <c r="J35" s="101"/>
      <c r="K35" s="101"/>
      <c r="L35" s="101"/>
      <c r="M35" s="101"/>
      <c r="N35" s="102">
        <v>45839</v>
      </c>
      <c r="O35" s="103"/>
    </row>
    <row r="36" spans="1:17" ht="37.5" customHeight="1" x14ac:dyDescent="0.25">
      <c r="A36" s="100" t="s">
        <v>141</v>
      </c>
      <c r="B36" s="101"/>
      <c r="C36" s="101"/>
      <c r="D36" s="101"/>
      <c r="E36" s="101"/>
      <c r="F36" s="101"/>
      <c r="G36" s="101"/>
      <c r="H36" s="101"/>
      <c r="I36" s="101"/>
      <c r="J36" s="101"/>
      <c r="K36" s="101"/>
      <c r="L36" s="101"/>
      <c r="M36" s="101"/>
      <c r="N36" s="102">
        <v>45870</v>
      </c>
      <c r="O36" s="103"/>
    </row>
    <row r="37" spans="1:17" ht="21.75" customHeight="1" x14ac:dyDescent="0.25">
      <c r="A37" s="100" t="s">
        <v>145</v>
      </c>
      <c r="B37" s="205"/>
      <c r="C37" s="205"/>
      <c r="D37" s="205"/>
      <c r="E37" s="205"/>
      <c r="F37" s="205"/>
      <c r="G37" s="205"/>
      <c r="H37" s="205"/>
      <c r="I37" s="205"/>
      <c r="J37" s="205"/>
      <c r="K37" s="205"/>
      <c r="L37" s="205"/>
      <c r="M37" s="206"/>
      <c r="N37" s="102">
        <v>45901</v>
      </c>
      <c r="O37" s="103"/>
    </row>
    <row r="38" spans="1:17" ht="64.5" customHeight="1" x14ac:dyDescent="0.25">
      <c r="A38" s="100"/>
      <c r="B38" s="101"/>
      <c r="C38" s="101"/>
      <c r="D38" s="101"/>
      <c r="E38" s="101"/>
      <c r="F38" s="101"/>
      <c r="G38" s="101"/>
      <c r="H38" s="101"/>
      <c r="I38" s="101"/>
      <c r="J38" s="101"/>
      <c r="K38" s="101"/>
      <c r="L38" s="101"/>
      <c r="M38" s="101"/>
      <c r="N38" s="102">
        <v>45931</v>
      </c>
      <c r="O38" s="103"/>
    </row>
    <row r="39" spans="1:17" ht="33" customHeight="1" x14ac:dyDescent="0.25">
      <c r="A39" s="100" t="s">
        <v>158</v>
      </c>
      <c r="B39" s="101"/>
      <c r="C39" s="101"/>
      <c r="D39" s="101"/>
      <c r="E39" s="101"/>
      <c r="F39" s="101"/>
      <c r="G39" s="101"/>
      <c r="H39" s="101"/>
      <c r="I39" s="101"/>
      <c r="J39" s="101"/>
      <c r="K39" s="101"/>
      <c r="L39" s="101"/>
      <c r="M39" s="101"/>
      <c r="N39" s="102">
        <v>45962</v>
      </c>
      <c r="O39" s="103"/>
    </row>
    <row r="40" spans="1:17" ht="21.75" customHeight="1" thickBot="1" x14ac:dyDescent="0.3">
      <c r="A40" s="100" t="s">
        <v>146</v>
      </c>
      <c r="B40" s="104"/>
      <c r="C40" s="104"/>
      <c r="D40" s="104"/>
      <c r="E40" s="104"/>
      <c r="F40" s="104"/>
      <c r="G40" s="104"/>
      <c r="H40" s="104"/>
      <c r="I40" s="104"/>
      <c r="J40" s="104"/>
      <c r="K40" s="104"/>
      <c r="L40" s="104"/>
      <c r="M40" s="105"/>
      <c r="N40" s="102">
        <v>45992</v>
      </c>
      <c r="O40" s="103"/>
    </row>
    <row r="41" spans="1:17" ht="15" customHeight="1" x14ac:dyDescent="0.25">
      <c r="A41" s="196" t="s">
        <v>53</v>
      </c>
      <c r="B41" s="197"/>
      <c r="C41" s="197"/>
      <c r="D41" s="197"/>
      <c r="E41" s="197"/>
      <c r="F41" s="197"/>
      <c r="G41" s="197"/>
      <c r="H41" s="197"/>
      <c r="I41" s="197"/>
      <c r="J41" s="197"/>
      <c r="K41" s="197"/>
      <c r="L41" s="197"/>
      <c r="M41" s="197"/>
      <c r="N41" s="198" t="s">
        <v>54</v>
      </c>
      <c r="O41" s="199"/>
    </row>
    <row r="42" spans="1:17" ht="24" customHeight="1" x14ac:dyDescent="0.25">
      <c r="A42" s="100"/>
      <c r="B42" s="101"/>
      <c r="C42" s="101"/>
      <c r="D42" s="101"/>
      <c r="E42" s="101"/>
      <c r="F42" s="101"/>
      <c r="G42" s="101"/>
      <c r="H42" s="101"/>
      <c r="I42" s="101"/>
      <c r="J42" s="101"/>
      <c r="K42" s="101"/>
      <c r="L42" s="101"/>
      <c r="M42" s="101"/>
      <c r="N42" s="200"/>
      <c r="O42" s="201"/>
    </row>
    <row r="43" spans="1:17" ht="22.5" customHeight="1" thickBot="1" x14ac:dyDescent="0.3">
      <c r="A43" s="202"/>
      <c r="B43" s="203"/>
      <c r="C43" s="203"/>
      <c r="D43" s="203"/>
      <c r="E43" s="203"/>
      <c r="F43" s="203"/>
      <c r="G43" s="203"/>
      <c r="H43" s="203"/>
      <c r="I43" s="203"/>
      <c r="J43" s="203"/>
      <c r="K43" s="203"/>
      <c r="L43" s="203"/>
      <c r="M43" s="203"/>
      <c r="N43" s="203"/>
      <c r="O43" s="204"/>
    </row>
    <row r="44" spans="1:17" ht="4.5" customHeight="1" x14ac:dyDescent="0.25">
      <c r="A44" s="195"/>
      <c r="B44" s="195"/>
      <c r="C44" s="195"/>
      <c r="D44" s="195"/>
      <c r="E44" s="195"/>
      <c r="F44" s="195"/>
      <c r="G44" s="195"/>
      <c r="H44" s="195"/>
      <c r="I44" s="195"/>
      <c r="J44" s="195"/>
      <c r="K44" s="195"/>
      <c r="L44" s="195"/>
      <c r="M44" s="195"/>
      <c r="N44" s="195"/>
      <c r="O44" s="195"/>
    </row>
    <row r="46" spans="1:17" ht="14.25" x14ac:dyDescent="0.2">
      <c r="Q46" s="32" t="s">
        <v>75</v>
      </c>
    </row>
    <row r="47" spans="1:17" ht="14.25" x14ac:dyDescent="0.2">
      <c r="Q47" s="32" t="s">
        <v>76</v>
      </c>
    </row>
    <row r="48" spans="1:17" ht="14.25" x14ac:dyDescent="0.2">
      <c r="Q48" s="32" t="s">
        <v>77</v>
      </c>
    </row>
    <row r="49" spans="17:17" ht="14.25" x14ac:dyDescent="0.2">
      <c r="Q49" s="32" t="s">
        <v>78</v>
      </c>
    </row>
    <row r="50" spans="17:17" ht="14.25" x14ac:dyDescent="0.2">
      <c r="Q50" s="32" t="s">
        <v>79</v>
      </c>
    </row>
    <row r="51" spans="17:17" ht="14.25" x14ac:dyDescent="0.2">
      <c r="Q51" s="32" t="s">
        <v>80</v>
      </c>
    </row>
    <row r="52" spans="17:17" ht="14.25" x14ac:dyDescent="0.2">
      <c r="Q52" s="32" t="s">
        <v>81</v>
      </c>
    </row>
    <row r="53" spans="17:17" ht="14.25" x14ac:dyDescent="0.2">
      <c r="Q53" s="32" t="s">
        <v>82</v>
      </c>
    </row>
    <row r="54" spans="17:17" ht="14.25" x14ac:dyDescent="0.2">
      <c r="Q54" s="32" t="s">
        <v>83</v>
      </c>
    </row>
    <row r="55" spans="17:17" ht="14.25" x14ac:dyDescent="0.2">
      <c r="Q55" s="32" t="s">
        <v>84</v>
      </c>
    </row>
    <row r="56" spans="17:17" ht="14.25" x14ac:dyDescent="0.2">
      <c r="Q56" s="32" t="s">
        <v>85</v>
      </c>
    </row>
    <row r="57" spans="17:17" ht="14.25" x14ac:dyDescent="0.2">
      <c r="Q57" s="32" t="s">
        <v>86</v>
      </c>
    </row>
    <row r="58" spans="17:17" ht="14.25" x14ac:dyDescent="0.2">
      <c r="Q58" s="32" t="s">
        <v>87</v>
      </c>
    </row>
    <row r="60" spans="17:17" x14ac:dyDescent="0.25">
      <c r="Q60" s="38" t="s">
        <v>104</v>
      </c>
    </row>
    <row r="61" spans="17:17" x14ac:dyDescent="0.25">
      <c r="Q61" s="38" t="s">
        <v>104</v>
      </c>
    </row>
  </sheetData>
  <mergeCells count="76">
    <mergeCell ref="A20:A23"/>
    <mergeCell ref="A44:O44"/>
    <mergeCell ref="A43:M43"/>
    <mergeCell ref="N43:O43"/>
    <mergeCell ref="A28:M28"/>
    <mergeCell ref="N28:O28"/>
    <mergeCell ref="N41:O41"/>
    <mergeCell ref="A41:M41"/>
    <mergeCell ref="N42:O42"/>
    <mergeCell ref="A42:M42"/>
    <mergeCell ref="A29:M29"/>
    <mergeCell ref="N29:O29"/>
    <mergeCell ref="A30:M30"/>
    <mergeCell ref="N30:O30"/>
    <mergeCell ref="D25:G25"/>
    <mergeCell ref="H25:K25"/>
    <mergeCell ref="A5:E5"/>
    <mergeCell ref="F5:O5"/>
    <mergeCell ref="A6:E6"/>
    <mergeCell ref="F6:O6"/>
    <mergeCell ref="A1:C4"/>
    <mergeCell ref="D1:O1"/>
    <mergeCell ref="D2:O2"/>
    <mergeCell ref="D3:O3"/>
    <mergeCell ref="D4:O4"/>
    <mergeCell ref="F7:O7"/>
    <mergeCell ref="A8:E8"/>
    <mergeCell ref="G8:O8"/>
    <mergeCell ref="A9:D10"/>
    <mergeCell ref="E9:E10"/>
    <mergeCell ref="F9:G10"/>
    <mergeCell ref="I9:I10"/>
    <mergeCell ref="J9:K10"/>
    <mergeCell ref="L9:O9"/>
    <mergeCell ref="L10:M10"/>
    <mergeCell ref="H9:H10"/>
    <mergeCell ref="A7:E7"/>
    <mergeCell ref="A17:B17"/>
    <mergeCell ref="N10:O10"/>
    <mergeCell ref="A11:D11"/>
    <mergeCell ref="F11:G11"/>
    <mergeCell ref="L24:O24"/>
    <mergeCell ref="A12:O12"/>
    <mergeCell ref="J11:O11"/>
    <mergeCell ref="A13:O13"/>
    <mergeCell ref="A14:O14"/>
    <mergeCell ref="A15:O15"/>
    <mergeCell ref="A16:B16"/>
    <mergeCell ref="H24:K24"/>
    <mergeCell ref="A24:C25"/>
    <mergeCell ref="D24:G24"/>
    <mergeCell ref="A18:B18"/>
    <mergeCell ref="A19:B19"/>
    <mergeCell ref="L25:O25"/>
    <mergeCell ref="A27:O27"/>
    <mergeCell ref="A31:M31"/>
    <mergeCell ref="A34:M34"/>
    <mergeCell ref="N34:O34"/>
    <mergeCell ref="A26:O26"/>
    <mergeCell ref="N32:O32"/>
    <mergeCell ref="A33:M33"/>
    <mergeCell ref="N33:O33"/>
    <mergeCell ref="N31:O31"/>
    <mergeCell ref="A32:M32"/>
    <mergeCell ref="A35:M35"/>
    <mergeCell ref="N35:O35"/>
    <mergeCell ref="A36:M36"/>
    <mergeCell ref="N36:O36"/>
    <mergeCell ref="A40:M40"/>
    <mergeCell ref="N40:O40"/>
    <mergeCell ref="A37:M37"/>
    <mergeCell ref="N37:O37"/>
    <mergeCell ref="A38:M38"/>
    <mergeCell ref="N38:O38"/>
    <mergeCell ref="A39:M39"/>
    <mergeCell ref="N39:O39"/>
  </mergeCells>
  <dataValidations count="1">
    <dataValidation type="list" allowBlank="1" showInputMessage="1" showErrorMessage="1" sqref="J11:O11" xr:uid="{00000000-0002-0000-0200-000000000000}">
      <formula1>$Q$46:$Q$58</formula1>
    </dataValidation>
  </dataValidations>
  <pageMargins left="0.39370078740157483" right="0.39370078740157483" top="0.35433070866141736" bottom="0.35433070866141736" header="0" footer="0"/>
  <pageSetup scale="68" orientation="portrait" horizontalDpi="4294967295" verticalDpi="4294967295" r:id="rId1"/>
  <headerFooter alignWithMargins="0">
    <oddFooter>&amp;R&amp;8Diseñado por: Wilson Andrade González</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61"/>
  <sheetViews>
    <sheetView topLeftCell="A11" zoomScaleNormal="100" zoomScaleSheetLayoutView="72" workbookViewId="0">
      <selection activeCell="A16" sqref="A16:B16"/>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5" customHeight="1" x14ac:dyDescent="0.25">
      <c r="A1" s="173"/>
      <c r="B1" s="174"/>
      <c r="C1" s="174"/>
      <c r="D1" s="183" t="s">
        <v>127</v>
      </c>
      <c r="E1" s="184"/>
      <c r="F1" s="184"/>
      <c r="G1" s="184"/>
      <c r="H1" s="184"/>
      <c r="I1" s="184"/>
      <c r="J1" s="184"/>
      <c r="K1" s="184"/>
      <c r="L1" s="184"/>
      <c r="M1" s="184"/>
      <c r="N1" s="184"/>
      <c r="O1" s="185"/>
    </row>
    <row r="2" spans="1:24" ht="12" customHeight="1" x14ac:dyDescent="0.25">
      <c r="A2" s="175"/>
      <c r="B2" s="176"/>
      <c r="C2" s="176"/>
      <c r="D2" s="186" t="s">
        <v>163</v>
      </c>
      <c r="E2" s="187"/>
      <c r="F2" s="187"/>
      <c r="G2" s="187"/>
      <c r="H2" s="187"/>
      <c r="I2" s="187"/>
      <c r="J2" s="187"/>
      <c r="K2" s="187"/>
      <c r="L2" s="187"/>
      <c r="M2" s="187"/>
      <c r="N2" s="187"/>
      <c r="O2" s="188"/>
    </row>
    <row r="3" spans="1:24" ht="17.25" customHeight="1" x14ac:dyDescent="0.25">
      <c r="A3" s="175"/>
      <c r="B3" s="176"/>
      <c r="C3" s="176"/>
      <c r="D3" s="189" t="s">
        <v>20</v>
      </c>
      <c r="E3" s="190"/>
      <c r="F3" s="190"/>
      <c r="G3" s="190"/>
      <c r="H3" s="190"/>
      <c r="I3" s="190"/>
      <c r="J3" s="190"/>
      <c r="K3" s="190"/>
      <c r="L3" s="190"/>
      <c r="M3" s="190"/>
      <c r="N3" s="190"/>
      <c r="O3" s="191"/>
    </row>
    <row r="4" spans="1:24" ht="14.25" customHeight="1" thickBot="1" x14ac:dyDescent="0.3">
      <c r="A4" s="177"/>
      <c r="B4" s="178"/>
      <c r="C4" s="178"/>
      <c r="D4" s="192" t="s">
        <v>162</v>
      </c>
      <c r="E4" s="193"/>
      <c r="F4" s="193"/>
      <c r="G4" s="193"/>
      <c r="H4" s="193"/>
      <c r="I4" s="193"/>
      <c r="J4" s="193"/>
      <c r="K4" s="193"/>
      <c r="L4" s="193"/>
      <c r="M4" s="193"/>
      <c r="N4" s="193"/>
      <c r="O4" s="194"/>
    </row>
    <row r="5" spans="1:24" ht="13.5" customHeight="1" x14ac:dyDescent="0.25">
      <c r="A5" s="179" t="s">
        <v>0</v>
      </c>
      <c r="B5" s="180"/>
      <c r="C5" s="180"/>
      <c r="D5" s="180"/>
      <c r="E5" s="180"/>
      <c r="F5" s="180" t="str">
        <f>'SET-G. Proyectos'!J5</f>
        <v>GESTIÓN DE PROYECTOS</v>
      </c>
      <c r="G5" s="180"/>
      <c r="H5" s="180"/>
      <c r="I5" s="180"/>
      <c r="J5" s="180"/>
      <c r="K5" s="180"/>
      <c r="L5" s="180"/>
      <c r="M5" s="180"/>
      <c r="N5" s="180"/>
      <c r="O5" s="219"/>
    </row>
    <row r="6" spans="1:24" ht="15.75" customHeight="1" x14ac:dyDescent="0.25">
      <c r="A6" s="151" t="s">
        <v>1</v>
      </c>
      <c r="B6" s="152"/>
      <c r="C6" s="152"/>
      <c r="D6" s="152"/>
      <c r="E6" s="152"/>
      <c r="F6" s="153" t="str">
        <f>'SET-G. Proyectos'!$B10</f>
        <v>Nivel de ejecución de proyectos viabilizados en agua potable y saneamiento basico</v>
      </c>
      <c r="G6" s="153"/>
      <c r="H6" s="153"/>
      <c r="I6" s="153"/>
      <c r="J6" s="153"/>
      <c r="K6" s="153"/>
      <c r="L6" s="153"/>
      <c r="M6" s="153"/>
      <c r="N6" s="153"/>
      <c r="O6" s="220"/>
    </row>
    <row r="7" spans="1:24" ht="15.75" customHeight="1" x14ac:dyDescent="0.25">
      <c r="A7" s="151" t="s">
        <v>49</v>
      </c>
      <c r="B7" s="152"/>
      <c r="C7" s="152"/>
      <c r="D7" s="152"/>
      <c r="E7" s="152"/>
      <c r="F7" s="170" t="str">
        <f>'SET-G. Proyectos'!F10</f>
        <v xml:space="preserve">Eficiencia </v>
      </c>
      <c r="G7" s="171"/>
      <c r="H7" s="171"/>
      <c r="I7" s="171"/>
      <c r="J7" s="171"/>
      <c r="K7" s="171"/>
      <c r="L7" s="171"/>
      <c r="M7" s="171"/>
      <c r="N7" s="171"/>
      <c r="O7" s="172"/>
    </row>
    <row r="8" spans="1:24" ht="17.25" customHeight="1" thickBot="1" x14ac:dyDescent="0.3">
      <c r="A8" s="156" t="s">
        <v>21</v>
      </c>
      <c r="B8" s="157"/>
      <c r="C8" s="157"/>
      <c r="D8" s="157"/>
      <c r="E8" s="157"/>
      <c r="F8" s="15" t="s">
        <v>112</v>
      </c>
      <c r="G8" s="158" t="str">
        <f>'SET-G. Proyectos'!A10</f>
        <v>IN03</v>
      </c>
      <c r="H8" s="158"/>
      <c r="I8" s="158"/>
      <c r="J8" s="158"/>
      <c r="K8" s="158"/>
      <c r="L8" s="158"/>
      <c r="M8" s="158"/>
      <c r="N8" s="158"/>
      <c r="O8" s="218"/>
    </row>
    <row r="9" spans="1:24" ht="12.75" customHeight="1" x14ac:dyDescent="0.25">
      <c r="A9" s="161" t="s">
        <v>22</v>
      </c>
      <c r="B9" s="162"/>
      <c r="C9" s="162"/>
      <c r="D9" s="162"/>
      <c r="E9" s="165" t="s">
        <v>23</v>
      </c>
      <c r="F9" s="165" t="s">
        <v>24</v>
      </c>
      <c r="G9" s="165"/>
      <c r="H9" s="165" t="s">
        <v>25</v>
      </c>
      <c r="I9" s="165" t="s">
        <v>26</v>
      </c>
      <c r="J9" s="165" t="s">
        <v>27</v>
      </c>
      <c r="K9" s="165"/>
      <c r="L9" s="167" t="s">
        <v>28</v>
      </c>
      <c r="M9" s="167"/>
      <c r="N9" s="167"/>
      <c r="O9" s="168"/>
    </row>
    <row r="10" spans="1:24" ht="46.5" customHeight="1" x14ac:dyDescent="0.25">
      <c r="A10" s="163"/>
      <c r="B10" s="164"/>
      <c r="C10" s="164"/>
      <c r="D10" s="164"/>
      <c r="E10" s="166"/>
      <c r="F10" s="166"/>
      <c r="G10" s="166"/>
      <c r="H10" s="166"/>
      <c r="I10" s="166"/>
      <c r="J10" s="166"/>
      <c r="K10" s="166"/>
      <c r="L10" s="164" t="s">
        <v>29</v>
      </c>
      <c r="M10" s="164"/>
      <c r="N10" s="164" t="s">
        <v>30</v>
      </c>
      <c r="O10" s="169"/>
    </row>
    <row r="11" spans="1:24" ht="48.75" customHeight="1" thickBot="1" x14ac:dyDescent="0.3">
      <c r="A11" s="127" t="str">
        <f>'SET-G. Proyectos'!$C10</f>
        <v>Determinar el margen de concreción de los proyectos viabilizados por Aguas del Huila, para el sector de agua potable y saneamiento basico..</v>
      </c>
      <c r="B11" s="128"/>
      <c r="C11" s="128"/>
      <c r="D11" s="128"/>
      <c r="E11" s="12" t="s">
        <v>35</v>
      </c>
      <c r="F11" s="128" t="str">
        <f>'SET-G. Proyectos'!$D10</f>
        <v>Número de proyectos presentados viabilizados / Número de proyectos presentados Aguas del Huilas*100</v>
      </c>
      <c r="G11" s="128"/>
      <c r="H11" s="11">
        <v>0.5</v>
      </c>
      <c r="I11" s="17" t="str">
        <f>'SET-G. Proyectos'!$E10</f>
        <v>Semestral</v>
      </c>
      <c r="J11" s="129" t="s">
        <v>75</v>
      </c>
      <c r="K11" s="130"/>
      <c r="L11" s="130"/>
      <c r="M11" s="130"/>
      <c r="N11" s="130"/>
      <c r="O11" s="131"/>
    </row>
    <row r="12" spans="1:24" ht="13.5" customHeight="1" x14ac:dyDescent="0.25">
      <c r="A12" s="137" t="s">
        <v>38</v>
      </c>
      <c r="B12" s="138"/>
      <c r="C12" s="138"/>
      <c r="D12" s="138"/>
      <c r="E12" s="138"/>
      <c r="F12" s="138"/>
      <c r="G12" s="138"/>
      <c r="H12" s="138"/>
      <c r="I12" s="138"/>
      <c r="J12" s="138"/>
      <c r="K12" s="138"/>
      <c r="L12" s="138"/>
      <c r="M12" s="138"/>
      <c r="N12" s="138"/>
      <c r="O12" s="139"/>
    </row>
    <row r="13" spans="1:24" ht="20.25" customHeight="1" thickBot="1" x14ac:dyDescent="0.3">
      <c r="A13" s="140" t="s">
        <v>111</v>
      </c>
      <c r="B13" s="141"/>
      <c r="C13" s="141"/>
      <c r="D13" s="141"/>
      <c r="E13" s="141"/>
      <c r="F13" s="141"/>
      <c r="G13" s="141"/>
      <c r="H13" s="141"/>
      <c r="I13" s="141"/>
      <c r="J13" s="141"/>
      <c r="K13" s="141"/>
      <c r="L13" s="141"/>
      <c r="M13" s="141"/>
      <c r="N13" s="141"/>
      <c r="O13" s="142"/>
    </row>
    <row r="14" spans="1:24" ht="15" customHeight="1" thickBot="1" x14ac:dyDescent="0.3">
      <c r="A14" s="143" t="s">
        <v>31</v>
      </c>
      <c r="B14" s="144"/>
      <c r="C14" s="144"/>
      <c r="D14" s="144"/>
      <c r="E14" s="144"/>
      <c r="F14" s="144"/>
      <c r="G14" s="144"/>
      <c r="H14" s="144"/>
      <c r="I14" s="144"/>
      <c r="J14" s="144"/>
      <c r="K14" s="144"/>
      <c r="L14" s="144"/>
      <c r="M14" s="144"/>
      <c r="N14" s="144"/>
      <c r="O14" s="145"/>
      <c r="V14" s="6"/>
      <c r="W14" s="16"/>
      <c r="X14" s="16"/>
    </row>
    <row r="15" spans="1:24" ht="16.5" customHeight="1" x14ac:dyDescent="0.25">
      <c r="A15" s="146" t="s">
        <v>164</v>
      </c>
      <c r="B15" s="147"/>
      <c r="C15" s="147"/>
      <c r="D15" s="147"/>
      <c r="E15" s="147"/>
      <c r="F15" s="147"/>
      <c r="G15" s="147"/>
      <c r="H15" s="147"/>
      <c r="I15" s="147"/>
      <c r="J15" s="147"/>
      <c r="K15" s="147"/>
      <c r="L15" s="147"/>
      <c r="M15" s="147"/>
      <c r="N15" s="147"/>
      <c r="O15" s="148"/>
      <c r="V15" s="6"/>
      <c r="W15" s="7"/>
      <c r="X15" s="7"/>
    </row>
    <row r="16" spans="1:24" ht="16.5" customHeight="1" x14ac:dyDescent="0.25">
      <c r="A16" s="149" t="s">
        <v>32</v>
      </c>
      <c r="B16" s="150"/>
      <c r="C16" s="50" t="s">
        <v>8</v>
      </c>
      <c r="D16" s="50" t="s">
        <v>9</v>
      </c>
      <c r="E16" s="50" t="s">
        <v>10</v>
      </c>
      <c r="F16" s="50" t="s">
        <v>11</v>
      </c>
      <c r="G16" s="50" t="s">
        <v>12</v>
      </c>
      <c r="H16" s="50" t="s">
        <v>13</v>
      </c>
      <c r="I16" s="50" t="s">
        <v>14</v>
      </c>
      <c r="J16" s="50" t="s">
        <v>15</v>
      </c>
      <c r="K16" s="50" t="s">
        <v>16</v>
      </c>
      <c r="L16" s="50" t="s">
        <v>17</v>
      </c>
      <c r="M16" s="50" t="s">
        <v>18</v>
      </c>
      <c r="N16" s="50" t="s">
        <v>19</v>
      </c>
      <c r="O16" s="5" t="s">
        <v>33</v>
      </c>
      <c r="V16" s="6"/>
      <c r="W16" s="7"/>
      <c r="X16" s="7"/>
    </row>
    <row r="17" spans="1:24" ht="16.5" customHeight="1" x14ac:dyDescent="0.25">
      <c r="A17" s="112" t="s">
        <v>39</v>
      </c>
      <c r="B17" s="113"/>
      <c r="C17" s="56">
        <v>0.1</v>
      </c>
      <c r="D17" s="56">
        <v>0.1</v>
      </c>
      <c r="E17" s="56">
        <v>0.1</v>
      </c>
      <c r="F17" s="56">
        <v>0.1</v>
      </c>
      <c r="G17" s="56">
        <v>0.1</v>
      </c>
      <c r="H17" s="56">
        <v>0.1</v>
      </c>
      <c r="I17" s="56">
        <v>0.1</v>
      </c>
      <c r="J17" s="56">
        <v>0.1</v>
      </c>
      <c r="K17" s="56">
        <v>0.1</v>
      </c>
      <c r="L17" s="56">
        <v>0.1</v>
      </c>
      <c r="M17" s="56">
        <v>0.1</v>
      </c>
      <c r="N17" s="56">
        <v>0.1</v>
      </c>
      <c r="O17" s="53">
        <f>'SET-G. Proyectos'!J10</f>
        <v>0.1</v>
      </c>
      <c r="V17" s="6"/>
      <c r="W17" s="7"/>
      <c r="X17" s="7"/>
    </row>
    <row r="18" spans="1:24" ht="17.25" customHeight="1" x14ac:dyDescent="0.25">
      <c r="A18" s="112" t="s">
        <v>165</v>
      </c>
      <c r="B18" s="113"/>
      <c r="C18" s="56">
        <v>0.5</v>
      </c>
      <c r="D18" s="56">
        <v>0.5</v>
      </c>
      <c r="E18" s="56">
        <v>0.5</v>
      </c>
      <c r="F18" s="56">
        <v>0.5</v>
      </c>
      <c r="G18" s="56">
        <v>0.5</v>
      </c>
      <c r="H18" s="56">
        <v>0.5</v>
      </c>
      <c r="I18" s="56">
        <v>0.5</v>
      </c>
      <c r="J18" s="56">
        <v>0.5</v>
      </c>
      <c r="K18" s="56">
        <v>0.5</v>
      </c>
      <c r="L18" s="56">
        <v>0.5</v>
      </c>
      <c r="M18" s="56">
        <v>0.5</v>
      </c>
      <c r="N18" s="56">
        <v>0.5</v>
      </c>
      <c r="O18" s="53">
        <f>'SET-G. Proyectos'!K10</f>
        <v>0.5</v>
      </c>
      <c r="V18" s="6"/>
      <c r="W18" s="7"/>
      <c r="X18" s="7"/>
    </row>
    <row r="19" spans="1:24" ht="17.25" customHeight="1" x14ac:dyDescent="0.25">
      <c r="A19" s="116" t="s">
        <v>124</v>
      </c>
      <c r="B19" s="117"/>
      <c r="C19" s="45" t="str">
        <f>IF((C20),C20/C21,"-")</f>
        <v>-</v>
      </c>
      <c r="D19" s="45" t="str">
        <f t="shared" ref="D19:O19" si="0">IF((D20),D20/D21,"-")</f>
        <v>-</v>
      </c>
      <c r="E19" s="45" t="str">
        <f t="shared" si="0"/>
        <v>-</v>
      </c>
      <c r="F19" s="45" t="str">
        <f t="shared" si="0"/>
        <v>-</v>
      </c>
      <c r="G19" s="45" t="str">
        <f t="shared" si="0"/>
        <v>-</v>
      </c>
      <c r="H19" s="45" t="str">
        <f t="shared" si="0"/>
        <v>-</v>
      </c>
      <c r="I19" s="45" t="str">
        <f t="shared" si="0"/>
        <v>-</v>
      </c>
      <c r="J19" s="45">
        <f t="shared" si="0"/>
        <v>1</v>
      </c>
      <c r="K19" s="45">
        <f t="shared" si="0"/>
        <v>1</v>
      </c>
      <c r="L19" s="45" t="str">
        <f t="shared" si="0"/>
        <v>-</v>
      </c>
      <c r="M19" s="45">
        <f t="shared" si="0"/>
        <v>1</v>
      </c>
      <c r="N19" s="45" t="str">
        <f t="shared" si="0"/>
        <v>-</v>
      </c>
      <c r="O19" s="45">
        <f t="shared" si="0"/>
        <v>1</v>
      </c>
      <c r="V19" s="6"/>
      <c r="W19" s="7"/>
      <c r="X19" s="7"/>
    </row>
    <row r="20" spans="1:24" ht="15.75" customHeight="1" x14ac:dyDescent="0.25">
      <c r="A20" s="118" t="s">
        <v>37</v>
      </c>
      <c r="B20" s="25" t="s">
        <v>122</v>
      </c>
      <c r="C20" s="41"/>
      <c r="D20" s="41"/>
      <c r="E20" s="41"/>
      <c r="F20" s="41"/>
      <c r="G20" s="41"/>
      <c r="H20" s="41"/>
      <c r="I20" s="41"/>
      <c r="J20" s="41">
        <v>1</v>
      </c>
      <c r="K20" s="41">
        <v>1</v>
      </c>
      <c r="L20" s="41"/>
      <c r="M20" s="41">
        <v>4</v>
      </c>
      <c r="N20" s="41"/>
      <c r="O20" s="42">
        <f>MAX(C20:N20)</f>
        <v>4</v>
      </c>
      <c r="V20" s="6"/>
      <c r="W20" s="7"/>
      <c r="X20" s="7"/>
    </row>
    <row r="21" spans="1:24" ht="15" customHeight="1" x14ac:dyDescent="0.25">
      <c r="A21" s="118"/>
      <c r="B21" s="25" t="s">
        <v>137</v>
      </c>
      <c r="C21" s="41"/>
      <c r="D21" s="41"/>
      <c r="E21" s="41"/>
      <c r="F21" s="41"/>
      <c r="G21" s="41"/>
      <c r="H21" s="41"/>
      <c r="I21" s="41"/>
      <c r="J21" s="41">
        <v>1</v>
      </c>
      <c r="K21" s="41">
        <v>1</v>
      </c>
      <c r="L21" s="41"/>
      <c r="M21" s="41">
        <v>4</v>
      </c>
      <c r="N21" s="41"/>
      <c r="O21" s="42">
        <f>MAX(C21:N21)</f>
        <v>4</v>
      </c>
      <c r="V21" s="6"/>
      <c r="W21" s="7"/>
      <c r="X21" s="7"/>
    </row>
    <row r="22" spans="1:24" ht="17.25" customHeight="1" x14ac:dyDescent="0.25">
      <c r="A22" s="118"/>
      <c r="B22" s="48"/>
      <c r="C22" s="3"/>
      <c r="D22" s="3"/>
      <c r="E22" s="3"/>
      <c r="F22" s="3"/>
      <c r="G22" s="3"/>
      <c r="H22" s="3"/>
      <c r="I22" s="3"/>
      <c r="J22" s="3"/>
      <c r="K22" s="3"/>
      <c r="L22" s="3"/>
      <c r="M22" s="3"/>
      <c r="N22" s="3"/>
      <c r="O22" s="13"/>
      <c r="V22" s="6"/>
      <c r="W22" s="7"/>
      <c r="X22" s="7"/>
    </row>
    <row r="23" spans="1:24" ht="18" customHeight="1" thickBot="1" x14ac:dyDescent="0.3">
      <c r="A23" s="119"/>
      <c r="B23" s="49" t="s">
        <v>3</v>
      </c>
      <c r="C23" s="4"/>
      <c r="D23" s="4"/>
      <c r="E23" s="4"/>
      <c r="F23" s="4"/>
      <c r="G23" s="4"/>
      <c r="H23" s="4"/>
      <c r="I23" s="4"/>
      <c r="J23" s="4"/>
      <c r="K23" s="4"/>
      <c r="L23" s="4"/>
      <c r="M23" s="4"/>
      <c r="N23" s="4"/>
      <c r="O23" s="14"/>
      <c r="V23" s="6"/>
      <c r="W23" s="7"/>
      <c r="X23" s="7"/>
    </row>
    <row r="24" spans="1:24" ht="33" customHeight="1" thickBot="1" x14ac:dyDescent="0.3">
      <c r="A24" s="120" t="s">
        <v>34</v>
      </c>
      <c r="B24" s="121"/>
      <c r="C24" s="122"/>
      <c r="D24" s="215" t="str">
        <f>'SET-G. Proyectos'!$G10</f>
        <v>Entre 80% y 100%</v>
      </c>
      <c r="E24" s="216"/>
      <c r="F24" s="216"/>
      <c r="G24" s="217"/>
      <c r="H24" s="215" t="str">
        <f>'SET-G. Proyectos'!$H10</f>
        <v>Entre 60% y 79%</v>
      </c>
      <c r="I24" s="216"/>
      <c r="J24" s="216"/>
      <c r="K24" s="217"/>
      <c r="L24" s="212" t="str">
        <f>'SET-G. Proyectos'!$I10</f>
        <v>Menor al 60%</v>
      </c>
      <c r="M24" s="213"/>
      <c r="N24" s="213"/>
      <c r="O24" s="214"/>
      <c r="V24" s="6"/>
      <c r="W24" s="7"/>
      <c r="X24" s="7"/>
    </row>
    <row r="25" spans="1:24" ht="33" customHeight="1" thickBot="1" x14ac:dyDescent="0.3">
      <c r="A25" s="123"/>
      <c r="B25" s="124"/>
      <c r="C25" s="124"/>
      <c r="D25" s="125" t="s">
        <v>7</v>
      </c>
      <c r="E25" s="125"/>
      <c r="F25" s="125"/>
      <c r="G25" s="125"/>
      <c r="H25" s="126" t="s">
        <v>55</v>
      </c>
      <c r="I25" s="126"/>
      <c r="J25" s="126"/>
      <c r="K25" s="126"/>
      <c r="L25" s="132" t="s">
        <v>56</v>
      </c>
      <c r="M25" s="132"/>
      <c r="N25" s="132"/>
      <c r="O25" s="133"/>
      <c r="V25" s="6"/>
      <c r="W25" s="7"/>
      <c r="X25" s="7"/>
    </row>
    <row r="26" spans="1:24" ht="15.75" customHeight="1" thickBot="1" x14ac:dyDescent="0.3">
      <c r="A26" s="134" t="s">
        <v>36</v>
      </c>
      <c r="B26" s="135"/>
      <c r="C26" s="135"/>
      <c r="D26" s="135"/>
      <c r="E26" s="135"/>
      <c r="F26" s="135"/>
      <c r="G26" s="135"/>
      <c r="H26" s="135"/>
      <c r="I26" s="135"/>
      <c r="J26" s="135"/>
      <c r="K26" s="135"/>
      <c r="L26" s="135"/>
      <c r="M26" s="135"/>
      <c r="N26" s="135"/>
      <c r="O26" s="136"/>
      <c r="V26" s="6"/>
      <c r="W26" s="7"/>
      <c r="X26" s="7"/>
    </row>
    <row r="27" spans="1:24" ht="264.75" customHeight="1" thickBot="1" x14ac:dyDescent="0.3">
      <c r="A27" s="207"/>
      <c r="B27" s="208"/>
      <c r="C27" s="208"/>
      <c r="D27" s="208"/>
      <c r="E27" s="208"/>
      <c r="F27" s="208"/>
      <c r="G27" s="208"/>
      <c r="H27" s="208"/>
      <c r="I27" s="208"/>
      <c r="J27" s="208"/>
      <c r="K27" s="208"/>
      <c r="L27" s="208"/>
      <c r="M27" s="208"/>
      <c r="N27" s="208"/>
      <c r="O27" s="209"/>
      <c r="V27" s="6"/>
    </row>
    <row r="28" spans="1:24" ht="15" customHeight="1" x14ac:dyDescent="0.25">
      <c r="A28" s="196" t="s">
        <v>52</v>
      </c>
      <c r="B28" s="197"/>
      <c r="C28" s="197"/>
      <c r="D28" s="197"/>
      <c r="E28" s="197"/>
      <c r="F28" s="197"/>
      <c r="G28" s="197"/>
      <c r="H28" s="197"/>
      <c r="I28" s="197"/>
      <c r="J28" s="197"/>
      <c r="K28" s="197"/>
      <c r="L28" s="197"/>
      <c r="M28" s="197"/>
      <c r="N28" s="198" t="s">
        <v>54</v>
      </c>
      <c r="O28" s="199"/>
    </row>
    <row r="29" spans="1:24" ht="21.75" customHeight="1" x14ac:dyDescent="0.25">
      <c r="A29" s="100"/>
      <c r="B29" s="101"/>
      <c r="C29" s="101"/>
      <c r="D29" s="101"/>
      <c r="E29" s="101"/>
      <c r="F29" s="101"/>
      <c r="G29" s="101"/>
      <c r="H29" s="101"/>
      <c r="I29" s="101"/>
      <c r="J29" s="101"/>
      <c r="K29" s="101"/>
      <c r="L29" s="101"/>
      <c r="M29" s="101"/>
      <c r="N29" s="102">
        <v>45658</v>
      </c>
      <c r="O29" s="103"/>
    </row>
    <row r="30" spans="1:24" ht="21.75" customHeight="1" x14ac:dyDescent="0.25">
      <c r="A30" s="100"/>
      <c r="B30" s="101"/>
      <c r="C30" s="101"/>
      <c r="D30" s="101"/>
      <c r="E30" s="101"/>
      <c r="F30" s="101"/>
      <c r="G30" s="101"/>
      <c r="H30" s="101"/>
      <c r="I30" s="101"/>
      <c r="J30" s="101"/>
      <c r="K30" s="101"/>
      <c r="L30" s="101"/>
      <c r="M30" s="101"/>
      <c r="N30" s="102">
        <v>45689</v>
      </c>
      <c r="O30" s="103"/>
    </row>
    <row r="31" spans="1:24" ht="21.75" customHeight="1" x14ac:dyDescent="0.25">
      <c r="A31" s="100"/>
      <c r="B31" s="101"/>
      <c r="C31" s="101"/>
      <c r="D31" s="101"/>
      <c r="E31" s="101"/>
      <c r="F31" s="101"/>
      <c r="G31" s="101"/>
      <c r="H31" s="101"/>
      <c r="I31" s="101"/>
      <c r="J31" s="101"/>
      <c r="K31" s="101"/>
      <c r="L31" s="101"/>
      <c r="M31" s="101"/>
      <c r="N31" s="102">
        <v>45717</v>
      </c>
      <c r="O31" s="103"/>
    </row>
    <row r="32" spans="1:24" ht="21.75" customHeight="1" x14ac:dyDescent="0.25">
      <c r="A32" s="100"/>
      <c r="B32" s="101"/>
      <c r="C32" s="101"/>
      <c r="D32" s="101"/>
      <c r="E32" s="101"/>
      <c r="F32" s="101"/>
      <c r="G32" s="101"/>
      <c r="H32" s="101"/>
      <c r="I32" s="101"/>
      <c r="J32" s="101"/>
      <c r="K32" s="101"/>
      <c r="L32" s="101"/>
      <c r="M32" s="101"/>
      <c r="N32" s="102">
        <v>45748</v>
      </c>
      <c r="O32" s="103"/>
    </row>
    <row r="33" spans="1:17" ht="21.75" customHeight="1" x14ac:dyDescent="0.25">
      <c r="A33" s="100"/>
      <c r="B33" s="101"/>
      <c r="C33" s="101"/>
      <c r="D33" s="101"/>
      <c r="E33" s="101"/>
      <c r="F33" s="101"/>
      <c r="G33" s="101"/>
      <c r="H33" s="101"/>
      <c r="I33" s="101"/>
      <c r="J33" s="101"/>
      <c r="K33" s="101"/>
      <c r="L33" s="101"/>
      <c r="M33" s="101"/>
      <c r="N33" s="102">
        <v>45778</v>
      </c>
      <c r="O33" s="103"/>
    </row>
    <row r="34" spans="1:17" ht="21.75" customHeight="1" x14ac:dyDescent="0.25">
      <c r="A34" s="100"/>
      <c r="B34" s="101"/>
      <c r="C34" s="101"/>
      <c r="D34" s="101"/>
      <c r="E34" s="101"/>
      <c r="F34" s="101"/>
      <c r="G34" s="101"/>
      <c r="H34" s="101"/>
      <c r="I34" s="101"/>
      <c r="J34" s="101"/>
      <c r="K34" s="101"/>
      <c r="L34" s="101"/>
      <c r="M34" s="101"/>
      <c r="N34" s="102">
        <v>45809</v>
      </c>
      <c r="O34" s="103"/>
    </row>
    <row r="35" spans="1:17" ht="21.75" customHeight="1" x14ac:dyDescent="0.25">
      <c r="A35" s="100"/>
      <c r="B35" s="101"/>
      <c r="C35" s="101"/>
      <c r="D35" s="101"/>
      <c r="E35" s="101"/>
      <c r="F35" s="101"/>
      <c r="G35" s="101"/>
      <c r="H35" s="101"/>
      <c r="I35" s="101"/>
      <c r="J35" s="101"/>
      <c r="K35" s="101"/>
      <c r="L35" s="101"/>
      <c r="M35" s="101"/>
      <c r="N35" s="102">
        <v>45839</v>
      </c>
      <c r="O35" s="103"/>
    </row>
    <row r="36" spans="1:17" ht="21.75" customHeight="1" x14ac:dyDescent="0.25">
      <c r="A36" s="100" t="s">
        <v>147</v>
      </c>
      <c r="B36" s="101"/>
      <c r="C36" s="101"/>
      <c r="D36" s="101"/>
      <c r="E36" s="101"/>
      <c r="F36" s="101"/>
      <c r="G36" s="101"/>
      <c r="H36" s="101"/>
      <c r="I36" s="101"/>
      <c r="J36" s="101"/>
      <c r="K36" s="101"/>
      <c r="L36" s="101"/>
      <c r="M36" s="101"/>
      <c r="N36" s="102">
        <v>45870</v>
      </c>
      <c r="O36" s="103"/>
    </row>
    <row r="37" spans="1:17" ht="21.75" customHeight="1" x14ac:dyDescent="0.25">
      <c r="A37" s="100" t="s">
        <v>149</v>
      </c>
      <c r="B37" s="101"/>
      <c r="C37" s="101"/>
      <c r="D37" s="101"/>
      <c r="E37" s="101"/>
      <c r="F37" s="101"/>
      <c r="G37" s="101"/>
      <c r="H37" s="101"/>
      <c r="I37" s="101"/>
      <c r="J37" s="101"/>
      <c r="K37" s="101"/>
      <c r="L37" s="101"/>
      <c r="M37" s="101"/>
      <c r="N37" s="102">
        <v>45901</v>
      </c>
      <c r="O37" s="103"/>
    </row>
    <row r="38" spans="1:17" ht="21.75" customHeight="1" x14ac:dyDescent="0.25">
      <c r="A38" s="100"/>
      <c r="B38" s="101"/>
      <c r="C38" s="101"/>
      <c r="D38" s="101"/>
      <c r="E38" s="101"/>
      <c r="F38" s="101"/>
      <c r="G38" s="101"/>
      <c r="H38" s="101"/>
      <c r="I38" s="101"/>
      <c r="J38" s="101"/>
      <c r="K38" s="101"/>
      <c r="L38" s="101"/>
      <c r="M38" s="101"/>
      <c r="N38" s="102">
        <v>45931</v>
      </c>
      <c r="O38" s="103"/>
    </row>
    <row r="39" spans="1:17" ht="48" customHeight="1" x14ac:dyDescent="0.25">
      <c r="A39" s="100" t="s">
        <v>148</v>
      </c>
      <c r="B39" s="101"/>
      <c r="C39" s="101"/>
      <c r="D39" s="101"/>
      <c r="E39" s="101"/>
      <c r="F39" s="101"/>
      <c r="G39" s="101"/>
      <c r="H39" s="101"/>
      <c r="I39" s="101"/>
      <c r="J39" s="101"/>
      <c r="K39" s="101"/>
      <c r="L39" s="101"/>
      <c r="M39" s="101"/>
      <c r="N39" s="102">
        <v>45962</v>
      </c>
      <c r="O39" s="103"/>
    </row>
    <row r="40" spans="1:17" ht="21.75" customHeight="1" thickBot="1" x14ac:dyDescent="0.3">
      <c r="A40" s="100"/>
      <c r="B40" s="101"/>
      <c r="C40" s="101"/>
      <c r="D40" s="101"/>
      <c r="E40" s="101"/>
      <c r="F40" s="101"/>
      <c r="G40" s="101"/>
      <c r="H40" s="101"/>
      <c r="I40" s="101"/>
      <c r="J40" s="101"/>
      <c r="K40" s="101"/>
      <c r="L40" s="101"/>
      <c r="M40" s="101"/>
      <c r="N40" s="102">
        <v>45992</v>
      </c>
      <c r="O40" s="103"/>
    </row>
    <row r="41" spans="1:17" ht="15" customHeight="1" x14ac:dyDescent="0.25">
      <c r="A41" s="196" t="s">
        <v>53</v>
      </c>
      <c r="B41" s="197"/>
      <c r="C41" s="197"/>
      <c r="D41" s="197"/>
      <c r="E41" s="197"/>
      <c r="F41" s="197"/>
      <c r="G41" s="197"/>
      <c r="H41" s="197"/>
      <c r="I41" s="197"/>
      <c r="J41" s="197"/>
      <c r="K41" s="197"/>
      <c r="L41" s="197"/>
      <c r="M41" s="197"/>
      <c r="N41" s="198" t="s">
        <v>54</v>
      </c>
      <c r="O41" s="199"/>
    </row>
    <row r="42" spans="1:17" ht="24" customHeight="1" x14ac:dyDescent="0.25">
      <c r="A42" s="100"/>
      <c r="B42" s="101"/>
      <c r="C42" s="101"/>
      <c r="D42" s="101"/>
      <c r="E42" s="101"/>
      <c r="F42" s="101"/>
      <c r="G42" s="101"/>
      <c r="H42" s="101"/>
      <c r="I42" s="101"/>
      <c r="J42" s="101"/>
      <c r="K42" s="101"/>
      <c r="L42" s="101"/>
      <c r="M42" s="101"/>
      <c r="N42" s="200"/>
      <c r="O42" s="201"/>
    </row>
    <row r="43" spans="1:17" ht="22.5" customHeight="1" thickBot="1" x14ac:dyDescent="0.3">
      <c r="A43" s="202"/>
      <c r="B43" s="203"/>
      <c r="C43" s="203"/>
      <c r="D43" s="203"/>
      <c r="E43" s="203"/>
      <c r="F43" s="203"/>
      <c r="G43" s="203"/>
      <c r="H43" s="203"/>
      <c r="I43" s="203"/>
      <c r="J43" s="203"/>
      <c r="K43" s="203"/>
      <c r="L43" s="203"/>
      <c r="M43" s="203"/>
      <c r="N43" s="203"/>
      <c r="O43" s="204"/>
    </row>
    <row r="44" spans="1:17" ht="4.5" customHeight="1" x14ac:dyDescent="0.25">
      <c r="A44" s="195"/>
      <c r="B44" s="195"/>
      <c r="C44" s="195"/>
      <c r="D44" s="195"/>
      <c r="E44" s="195"/>
      <c r="F44" s="195"/>
      <c r="G44" s="195"/>
      <c r="H44" s="195"/>
      <c r="I44" s="195"/>
      <c r="J44" s="195"/>
      <c r="K44" s="195"/>
      <c r="L44" s="195"/>
      <c r="M44" s="195"/>
      <c r="N44" s="195"/>
      <c r="O44" s="195"/>
    </row>
    <row r="46" spans="1:17" ht="14.25" x14ac:dyDescent="0.2">
      <c r="Q46" s="32" t="s">
        <v>75</v>
      </c>
    </row>
    <row r="47" spans="1:17" ht="14.25" x14ac:dyDescent="0.2">
      <c r="Q47" s="32" t="s">
        <v>76</v>
      </c>
    </row>
    <row r="48" spans="1:17" ht="14.25" x14ac:dyDescent="0.2">
      <c r="Q48" s="32" t="s">
        <v>77</v>
      </c>
    </row>
    <row r="49" spans="17:17" ht="14.25" x14ac:dyDescent="0.2">
      <c r="Q49" s="32" t="s">
        <v>78</v>
      </c>
    </row>
    <row r="50" spans="17:17" ht="14.25" x14ac:dyDescent="0.2">
      <c r="Q50" s="32" t="s">
        <v>79</v>
      </c>
    </row>
    <row r="51" spans="17:17" ht="14.25" x14ac:dyDescent="0.2">
      <c r="Q51" s="32" t="s">
        <v>80</v>
      </c>
    </row>
    <row r="52" spans="17:17" ht="14.25" x14ac:dyDescent="0.2">
      <c r="Q52" s="32" t="s">
        <v>81</v>
      </c>
    </row>
    <row r="53" spans="17:17" ht="14.25" x14ac:dyDescent="0.2">
      <c r="Q53" s="32" t="s">
        <v>82</v>
      </c>
    </row>
    <row r="54" spans="17:17" ht="14.25" x14ac:dyDescent="0.2">
      <c r="Q54" s="32" t="s">
        <v>83</v>
      </c>
    </row>
    <row r="55" spans="17:17" ht="14.25" x14ac:dyDescent="0.2">
      <c r="Q55" s="32" t="s">
        <v>84</v>
      </c>
    </row>
    <row r="56" spans="17:17" ht="14.25" x14ac:dyDescent="0.2">
      <c r="Q56" s="32" t="s">
        <v>85</v>
      </c>
    </row>
    <row r="57" spans="17:17" ht="14.25" x14ac:dyDescent="0.2">
      <c r="Q57" s="32" t="s">
        <v>86</v>
      </c>
    </row>
    <row r="58" spans="17:17" ht="14.25" x14ac:dyDescent="0.2">
      <c r="Q58" s="32" t="s">
        <v>87</v>
      </c>
    </row>
    <row r="60" spans="17:17" x14ac:dyDescent="0.25">
      <c r="Q60" s="8">
        <v>0.7</v>
      </c>
    </row>
    <row r="61" spans="17:17" x14ac:dyDescent="0.25">
      <c r="Q61" s="8">
        <v>0.8</v>
      </c>
    </row>
  </sheetData>
  <mergeCells count="76">
    <mergeCell ref="A34:M34"/>
    <mergeCell ref="N34:O34"/>
    <mergeCell ref="A44:O44"/>
    <mergeCell ref="A41:M41"/>
    <mergeCell ref="N41:O41"/>
    <mergeCell ref="A42:M42"/>
    <mergeCell ref="N42:O42"/>
    <mergeCell ref="A43:M43"/>
    <mergeCell ref="N43:O43"/>
    <mergeCell ref="A35:M35"/>
    <mergeCell ref="N35:O35"/>
    <mergeCell ref="A36:M36"/>
    <mergeCell ref="N36:O36"/>
    <mergeCell ref="A37:M37"/>
    <mergeCell ref="N37:O37"/>
    <mergeCell ref="A38:M38"/>
    <mergeCell ref="A31:M31"/>
    <mergeCell ref="N31:O31"/>
    <mergeCell ref="A32:M32"/>
    <mergeCell ref="N32:O32"/>
    <mergeCell ref="A33:M33"/>
    <mergeCell ref="N33:O33"/>
    <mergeCell ref="A28:M28"/>
    <mergeCell ref="N28:O28"/>
    <mergeCell ref="A29:M29"/>
    <mergeCell ref="N29:O29"/>
    <mergeCell ref="A30:M30"/>
    <mergeCell ref="N30:O30"/>
    <mergeCell ref="A27:O27"/>
    <mergeCell ref="A18:B18"/>
    <mergeCell ref="A19:B19"/>
    <mergeCell ref="A20:A23"/>
    <mergeCell ref="A24:C25"/>
    <mergeCell ref="D24:G24"/>
    <mergeCell ref="H24:K24"/>
    <mergeCell ref="L24:O24"/>
    <mergeCell ref="D25:G25"/>
    <mergeCell ref="H25:K25"/>
    <mergeCell ref="L25:O25"/>
    <mergeCell ref="A26:O26"/>
    <mergeCell ref="A17:B17"/>
    <mergeCell ref="L9:O9"/>
    <mergeCell ref="L10:M10"/>
    <mergeCell ref="N10:O10"/>
    <mergeCell ref="A11:D11"/>
    <mergeCell ref="F11:G11"/>
    <mergeCell ref="J11:O11"/>
    <mergeCell ref="A12:O12"/>
    <mergeCell ref="A13:O13"/>
    <mergeCell ref="A14:O14"/>
    <mergeCell ref="A15:O15"/>
    <mergeCell ref="A16:B16"/>
    <mergeCell ref="A7:E7"/>
    <mergeCell ref="F7:O7"/>
    <mergeCell ref="A8:E8"/>
    <mergeCell ref="G8:O8"/>
    <mergeCell ref="A9:D10"/>
    <mergeCell ref="E9:E10"/>
    <mergeCell ref="F9:G10"/>
    <mergeCell ref="H9:H10"/>
    <mergeCell ref="I9:I10"/>
    <mergeCell ref="J9:K10"/>
    <mergeCell ref="A6:E6"/>
    <mergeCell ref="F6:O6"/>
    <mergeCell ref="A1:C4"/>
    <mergeCell ref="A5:E5"/>
    <mergeCell ref="F5:O5"/>
    <mergeCell ref="D1:O1"/>
    <mergeCell ref="D2:O2"/>
    <mergeCell ref="D3:O3"/>
    <mergeCell ref="D4:O4"/>
    <mergeCell ref="N38:O38"/>
    <mergeCell ref="A39:M39"/>
    <mergeCell ref="N39:O39"/>
    <mergeCell ref="A40:M40"/>
    <mergeCell ref="N40:O40"/>
  </mergeCells>
  <dataValidations disablePrompts="1" count="1">
    <dataValidation type="list" allowBlank="1" showInputMessage="1" showErrorMessage="1" sqref="J11:O11" xr:uid="{00000000-0002-0000-0300-000000000000}">
      <formula1>$Q$46:$Q$58</formula1>
    </dataValidation>
  </dataValidations>
  <pageMargins left="0.39370078740157483" right="0.39370078740157483" top="0.35433070866141736" bottom="0.35433070866141736" header="0" footer="0"/>
  <pageSetup scale="68" orientation="portrait" horizontalDpi="4294967295" verticalDpi="4294967295" r:id="rId1"/>
  <headerFooter alignWithMargins="0">
    <oddFooter>&amp;R&amp;8Diseñado por: Wilson Andrade González</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61"/>
  <sheetViews>
    <sheetView topLeftCell="A33" zoomScaleNormal="100" zoomScaleSheetLayoutView="72" workbookViewId="0">
      <selection activeCell="A16" sqref="A16:B16"/>
    </sheetView>
  </sheetViews>
  <sheetFormatPr baseColWidth="10" defaultRowHeight="12.75" x14ac:dyDescent="0.25"/>
  <cols>
    <col min="1" max="1" width="3.85546875" style="2" customWidth="1"/>
    <col min="2" max="2" width="26.85546875" style="2" customWidth="1"/>
    <col min="3" max="11" width="7.7109375" style="2" customWidth="1"/>
    <col min="12" max="12" width="11"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5.75" customHeight="1" x14ac:dyDescent="0.25">
      <c r="A1" s="173"/>
      <c r="B1" s="174"/>
      <c r="C1" s="174"/>
      <c r="D1" s="183" t="s">
        <v>127</v>
      </c>
      <c r="E1" s="184"/>
      <c r="F1" s="184"/>
      <c r="G1" s="184"/>
      <c r="H1" s="184"/>
      <c r="I1" s="184"/>
      <c r="J1" s="184"/>
      <c r="K1" s="184"/>
      <c r="L1" s="184"/>
      <c r="M1" s="184"/>
      <c r="N1" s="184"/>
      <c r="O1" s="185"/>
    </row>
    <row r="2" spans="1:24" ht="12" customHeight="1" x14ac:dyDescent="0.25">
      <c r="A2" s="175"/>
      <c r="B2" s="176"/>
      <c r="C2" s="176"/>
      <c r="D2" s="186" t="s">
        <v>163</v>
      </c>
      <c r="E2" s="187"/>
      <c r="F2" s="187"/>
      <c r="G2" s="187"/>
      <c r="H2" s="187"/>
      <c r="I2" s="187"/>
      <c r="J2" s="187"/>
      <c r="K2" s="187"/>
      <c r="L2" s="187"/>
      <c r="M2" s="187"/>
      <c r="N2" s="187"/>
      <c r="O2" s="188"/>
    </row>
    <row r="3" spans="1:24" ht="15.75" customHeight="1" x14ac:dyDescent="0.25">
      <c r="A3" s="175"/>
      <c r="B3" s="176"/>
      <c r="C3" s="176"/>
      <c r="D3" s="189" t="s">
        <v>20</v>
      </c>
      <c r="E3" s="190"/>
      <c r="F3" s="190"/>
      <c r="G3" s="190"/>
      <c r="H3" s="190"/>
      <c r="I3" s="190"/>
      <c r="J3" s="190"/>
      <c r="K3" s="190"/>
      <c r="L3" s="190"/>
      <c r="M3" s="190"/>
      <c r="N3" s="190"/>
      <c r="O3" s="191"/>
    </row>
    <row r="4" spans="1:24" ht="30.75" customHeight="1" thickBot="1" x14ac:dyDescent="0.3">
      <c r="A4" s="177"/>
      <c r="B4" s="178"/>
      <c r="C4" s="178"/>
      <c r="D4" s="192" t="s">
        <v>162</v>
      </c>
      <c r="E4" s="193"/>
      <c r="F4" s="193"/>
      <c r="G4" s="193"/>
      <c r="H4" s="193"/>
      <c r="I4" s="193"/>
      <c r="J4" s="193"/>
      <c r="K4" s="193"/>
      <c r="L4" s="193"/>
      <c r="M4" s="193"/>
      <c r="N4" s="193"/>
      <c r="O4" s="194"/>
    </row>
    <row r="5" spans="1:24" ht="13.5" customHeight="1" x14ac:dyDescent="0.25">
      <c r="A5" s="179" t="s">
        <v>0</v>
      </c>
      <c r="B5" s="180"/>
      <c r="C5" s="180"/>
      <c r="D5" s="180"/>
      <c r="E5" s="180"/>
      <c r="F5" s="180" t="str">
        <f>'SET-G. Proyectos'!J5</f>
        <v>GESTIÓN DE PROYECTOS</v>
      </c>
      <c r="G5" s="180"/>
      <c r="H5" s="180"/>
      <c r="I5" s="180"/>
      <c r="J5" s="180"/>
      <c r="K5" s="180"/>
      <c r="L5" s="180"/>
      <c r="M5" s="180"/>
      <c r="N5" s="180"/>
      <c r="O5" s="219"/>
    </row>
    <row r="6" spans="1:24" ht="15.75" customHeight="1" x14ac:dyDescent="0.25">
      <c r="A6" s="151" t="s">
        <v>1</v>
      </c>
      <c r="B6" s="152"/>
      <c r="C6" s="152"/>
      <c r="D6" s="152"/>
      <c r="E6" s="152"/>
      <c r="F6" s="153" t="str">
        <f>'SET-G. Proyectos'!$B11</f>
        <v>Nivel de acueductos construidos por aguas del Huila en funcionamiento de la comunidad.</v>
      </c>
      <c r="G6" s="153"/>
      <c r="H6" s="153"/>
      <c r="I6" s="153"/>
      <c r="J6" s="153"/>
      <c r="K6" s="153"/>
      <c r="L6" s="153"/>
      <c r="M6" s="153"/>
      <c r="N6" s="153"/>
      <c r="O6" s="220"/>
    </row>
    <row r="7" spans="1:24" ht="15.75" customHeight="1" x14ac:dyDescent="0.25">
      <c r="A7" s="151" t="s">
        <v>49</v>
      </c>
      <c r="B7" s="152"/>
      <c r="C7" s="152"/>
      <c r="D7" s="152"/>
      <c r="E7" s="152"/>
      <c r="F7" s="170" t="str">
        <f>'SET-G. Proyectos'!F11</f>
        <v>Efectividad</v>
      </c>
      <c r="G7" s="171"/>
      <c r="H7" s="171"/>
      <c r="I7" s="171"/>
      <c r="J7" s="171"/>
      <c r="K7" s="171"/>
      <c r="L7" s="171"/>
      <c r="M7" s="171"/>
      <c r="N7" s="171"/>
      <c r="O7" s="172"/>
    </row>
    <row r="8" spans="1:24" ht="17.25" customHeight="1" thickBot="1" x14ac:dyDescent="0.3">
      <c r="A8" s="156" t="s">
        <v>21</v>
      </c>
      <c r="B8" s="157"/>
      <c r="C8" s="157"/>
      <c r="D8" s="157"/>
      <c r="E8" s="157"/>
      <c r="F8" s="15" t="s">
        <v>112</v>
      </c>
      <c r="G8" s="158" t="str">
        <f>'SET-G. Proyectos'!A11</f>
        <v>IN04</v>
      </c>
      <c r="H8" s="158"/>
      <c r="I8" s="158"/>
      <c r="J8" s="158"/>
      <c r="K8" s="158"/>
      <c r="L8" s="158"/>
      <c r="M8" s="158"/>
      <c r="N8" s="158"/>
      <c r="O8" s="218"/>
    </row>
    <row r="9" spans="1:24" ht="12.75" customHeight="1" x14ac:dyDescent="0.25">
      <c r="A9" s="161" t="s">
        <v>22</v>
      </c>
      <c r="B9" s="162"/>
      <c r="C9" s="162"/>
      <c r="D9" s="162"/>
      <c r="E9" s="165" t="s">
        <v>23</v>
      </c>
      <c r="F9" s="165" t="s">
        <v>24</v>
      </c>
      <c r="G9" s="165"/>
      <c r="H9" s="165" t="s">
        <v>25</v>
      </c>
      <c r="I9" s="165" t="s">
        <v>26</v>
      </c>
      <c r="J9" s="165" t="s">
        <v>27</v>
      </c>
      <c r="K9" s="165"/>
      <c r="L9" s="167" t="s">
        <v>28</v>
      </c>
      <c r="M9" s="167"/>
      <c r="N9" s="167"/>
      <c r="O9" s="168"/>
    </row>
    <row r="10" spans="1:24" ht="46.5" customHeight="1" x14ac:dyDescent="0.25">
      <c r="A10" s="163"/>
      <c r="B10" s="164"/>
      <c r="C10" s="164"/>
      <c r="D10" s="164"/>
      <c r="E10" s="166"/>
      <c r="F10" s="166"/>
      <c r="G10" s="166"/>
      <c r="H10" s="166"/>
      <c r="I10" s="166"/>
      <c r="J10" s="166"/>
      <c r="K10" s="166"/>
      <c r="L10" s="164" t="s">
        <v>29</v>
      </c>
      <c r="M10" s="164"/>
      <c r="N10" s="164" t="s">
        <v>30</v>
      </c>
      <c r="O10" s="169"/>
    </row>
    <row r="11" spans="1:24" ht="116.25" customHeight="1" thickBot="1" x14ac:dyDescent="0.3">
      <c r="A11" s="127" t="str">
        <f>'SET-G. Proyectos'!$C11</f>
        <v>Medir el impacto de las obras realizadas en los  acueductos para las comunidades frente al componente del funcionamiento y el suministro del agua potable.</v>
      </c>
      <c r="B11" s="128"/>
      <c r="C11" s="128"/>
      <c r="D11" s="128"/>
      <c r="E11" s="12" t="s">
        <v>35</v>
      </c>
      <c r="F11" s="128" t="str">
        <f>'SET-G. Proyectos'!$D11</f>
        <v>Número acueductos construidos por Aguas del Huila funcionando en terminos normales / total de obras construidas ó  mejoradas ó optimizadas  por aguas del Huila en el tiempo*100</v>
      </c>
      <c r="G11" s="128"/>
      <c r="H11" s="11">
        <f>$O18</f>
        <v>0.9</v>
      </c>
      <c r="I11" s="17" t="str">
        <f>'SET-G. Proyectos'!$E11</f>
        <v>Semestral</v>
      </c>
      <c r="J11" s="129" t="s">
        <v>75</v>
      </c>
      <c r="K11" s="130"/>
      <c r="L11" s="130"/>
      <c r="M11" s="130"/>
      <c r="N11" s="130"/>
      <c r="O11" s="131"/>
    </row>
    <row r="12" spans="1:24" ht="13.5" customHeight="1" x14ac:dyDescent="0.25">
      <c r="A12" s="137" t="s">
        <v>38</v>
      </c>
      <c r="B12" s="138"/>
      <c r="C12" s="138"/>
      <c r="D12" s="138"/>
      <c r="E12" s="138"/>
      <c r="F12" s="138"/>
      <c r="G12" s="138"/>
      <c r="H12" s="138"/>
      <c r="I12" s="138"/>
      <c r="J12" s="138"/>
      <c r="K12" s="138"/>
      <c r="L12" s="138"/>
      <c r="M12" s="138"/>
      <c r="N12" s="138"/>
      <c r="O12" s="139"/>
    </row>
    <row r="13" spans="1:24" ht="20.25" customHeight="1" thickBot="1" x14ac:dyDescent="0.3">
      <c r="A13" s="140" t="s">
        <v>111</v>
      </c>
      <c r="B13" s="141"/>
      <c r="C13" s="141"/>
      <c r="D13" s="141"/>
      <c r="E13" s="141"/>
      <c r="F13" s="141"/>
      <c r="G13" s="141"/>
      <c r="H13" s="141"/>
      <c r="I13" s="141"/>
      <c r="J13" s="141"/>
      <c r="K13" s="141"/>
      <c r="L13" s="141"/>
      <c r="M13" s="141"/>
      <c r="N13" s="141"/>
      <c r="O13" s="142"/>
    </row>
    <row r="14" spans="1:24" ht="15" customHeight="1" thickBot="1" x14ac:dyDescent="0.3">
      <c r="A14" s="143" t="s">
        <v>31</v>
      </c>
      <c r="B14" s="144"/>
      <c r="C14" s="144"/>
      <c r="D14" s="144"/>
      <c r="E14" s="144"/>
      <c r="F14" s="144"/>
      <c r="G14" s="144"/>
      <c r="H14" s="144"/>
      <c r="I14" s="144"/>
      <c r="J14" s="144"/>
      <c r="K14" s="144"/>
      <c r="L14" s="144"/>
      <c r="M14" s="144"/>
      <c r="N14" s="144"/>
      <c r="O14" s="145"/>
      <c r="V14" s="6"/>
      <c r="W14" s="16"/>
      <c r="X14" s="16"/>
    </row>
    <row r="15" spans="1:24" ht="16.5" customHeight="1" x14ac:dyDescent="0.25">
      <c r="A15" s="146" t="s">
        <v>164</v>
      </c>
      <c r="B15" s="147"/>
      <c r="C15" s="147"/>
      <c r="D15" s="147"/>
      <c r="E15" s="147"/>
      <c r="F15" s="147"/>
      <c r="G15" s="147"/>
      <c r="H15" s="147"/>
      <c r="I15" s="147"/>
      <c r="J15" s="147"/>
      <c r="K15" s="147"/>
      <c r="L15" s="147"/>
      <c r="M15" s="147"/>
      <c r="N15" s="147"/>
      <c r="O15" s="148"/>
      <c r="V15" s="6"/>
      <c r="W15" s="7"/>
      <c r="X15" s="7"/>
    </row>
    <row r="16" spans="1:24" ht="16.5" customHeight="1" x14ac:dyDescent="0.25">
      <c r="A16" s="149" t="s">
        <v>32</v>
      </c>
      <c r="B16" s="150"/>
      <c r="C16" s="50" t="s">
        <v>8</v>
      </c>
      <c r="D16" s="50" t="s">
        <v>9</v>
      </c>
      <c r="E16" s="50" t="s">
        <v>10</v>
      </c>
      <c r="F16" s="50" t="s">
        <v>11</v>
      </c>
      <c r="G16" s="50" t="s">
        <v>12</v>
      </c>
      <c r="H16" s="50" t="s">
        <v>13</v>
      </c>
      <c r="I16" s="50" t="s">
        <v>14</v>
      </c>
      <c r="J16" s="50" t="s">
        <v>15</v>
      </c>
      <c r="K16" s="50" t="s">
        <v>16</v>
      </c>
      <c r="L16" s="50" t="s">
        <v>17</v>
      </c>
      <c r="M16" s="50" t="s">
        <v>18</v>
      </c>
      <c r="N16" s="50" t="s">
        <v>19</v>
      </c>
      <c r="O16" s="5" t="s">
        <v>33</v>
      </c>
      <c r="V16" s="6"/>
      <c r="W16" s="7"/>
      <c r="X16" s="7"/>
    </row>
    <row r="17" spans="1:24" ht="16.5" customHeight="1" x14ac:dyDescent="0.25">
      <c r="A17" s="112" t="s">
        <v>39</v>
      </c>
      <c r="B17" s="113"/>
      <c r="C17" s="56">
        <f t="shared" ref="C17:N17" si="0">$O$17</f>
        <v>0.9</v>
      </c>
      <c r="D17" s="56">
        <f t="shared" si="0"/>
        <v>0.9</v>
      </c>
      <c r="E17" s="56">
        <f t="shared" si="0"/>
        <v>0.9</v>
      </c>
      <c r="F17" s="56">
        <f t="shared" si="0"/>
        <v>0.9</v>
      </c>
      <c r="G17" s="56">
        <f t="shared" si="0"/>
        <v>0.9</v>
      </c>
      <c r="H17" s="56">
        <f t="shared" si="0"/>
        <v>0.9</v>
      </c>
      <c r="I17" s="56">
        <f t="shared" si="0"/>
        <v>0.9</v>
      </c>
      <c r="J17" s="56">
        <f t="shared" si="0"/>
        <v>0.9</v>
      </c>
      <c r="K17" s="56">
        <f t="shared" si="0"/>
        <v>0.9</v>
      </c>
      <c r="L17" s="56">
        <f t="shared" si="0"/>
        <v>0.9</v>
      </c>
      <c r="M17" s="56">
        <f t="shared" si="0"/>
        <v>0.9</v>
      </c>
      <c r="N17" s="56">
        <f t="shared" si="0"/>
        <v>0.9</v>
      </c>
      <c r="O17" s="53">
        <f>'SET-G. Proyectos'!J11</f>
        <v>0.9</v>
      </c>
      <c r="V17" s="6"/>
      <c r="W17" s="7"/>
      <c r="X17" s="7"/>
    </row>
    <row r="18" spans="1:24" ht="17.25" customHeight="1" x14ac:dyDescent="0.25">
      <c r="A18" s="112" t="s">
        <v>165</v>
      </c>
      <c r="B18" s="113"/>
      <c r="C18" s="56">
        <f t="shared" ref="C18:N18" si="1">$O$18</f>
        <v>0.9</v>
      </c>
      <c r="D18" s="56">
        <f t="shared" si="1"/>
        <v>0.9</v>
      </c>
      <c r="E18" s="56">
        <f t="shared" si="1"/>
        <v>0.9</v>
      </c>
      <c r="F18" s="56">
        <f t="shared" si="1"/>
        <v>0.9</v>
      </c>
      <c r="G18" s="56">
        <f t="shared" si="1"/>
        <v>0.9</v>
      </c>
      <c r="H18" s="56">
        <f t="shared" si="1"/>
        <v>0.9</v>
      </c>
      <c r="I18" s="56">
        <f t="shared" si="1"/>
        <v>0.9</v>
      </c>
      <c r="J18" s="56">
        <f t="shared" si="1"/>
        <v>0.9</v>
      </c>
      <c r="K18" s="56">
        <f t="shared" si="1"/>
        <v>0.9</v>
      </c>
      <c r="L18" s="56">
        <f t="shared" si="1"/>
        <v>0.9</v>
      </c>
      <c r="M18" s="56">
        <f t="shared" si="1"/>
        <v>0.9</v>
      </c>
      <c r="N18" s="56">
        <f t="shared" si="1"/>
        <v>0.9</v>
      </c>
      <c r="O18" s="53">
        <f>'SET-G. Proyectos'!K11</f>
        <v>0.9</v>
      </c>
      <c r="V18" s="6"/>
      <c r="W18" s="7"/>
      <c r="X18" s="7"/>
    </row>
    <row r="19" spans="1:24" ht="17.25" customHeight="1" x14ac:dyDescent="0.25">
      <c r="A19" s="116" t="s">
        <v>124</v>
      </c>
      <c r="B19" s="117"/>
      <c r="C19" s="45" t="str">
        <f t="shared" ref="C19:K19" si="2">IF((C20),(C20/C21),"-")</f>
        <v>-</v>
      </c>
      <c r="D19" s="45">
        <f t="shared" si="2"/>
        <v>1</v>
      </c>
      <c r="E19" s="45" t="str">
        <f t="shared" si="2"/>
        <v>-</v>
      </c>
      <c r="F19" s="45" t="str">
        <f t="shared" si="2"/>
        <v>-</v>
      </c>
      <c r="G19" s="45" t="str">
        <f t="shared" si="2"/>
        <v>-</v>
      </c>
      <c r="H19" s="45" t="str">
        <f t="shared" si="2"/>
        <v>-</v>
      </c>
      <c r="I19" s="45">
        <f t="shared" si="2"/>
        <v>1</v>
      </c>
      <c r="J19" s="45">
        <f t="shared" si="2"/>
        <v>1</v>
      </c>
      <c r="K19" s="45" t="str">
        <f t="shared" si="2"/>
        <v>-</v>
      </c>
      <c r="L19" s="45" t="str">
        <f>IF((L20),(L20/L21),"-")</f>
        <v>-</v>
      </c>
      <c r="M19" s="45" t="str">
        <f t="shared" ref="M19:N19" si="3">IF((M20),(M20/M21),"-")</f>
        <v>-</v>
      </c>
      <c r="N19" s="45" t="str">
        <f t="shared" si="3"/>
        <v>-</v>
      </c>
      <c r="O19" s="46">
        <f t="shared" ref="O19" si="4">IF((O20),O20-O21,"-")</f>
        <v>0</v>
      </c>
      <c r="V19" s="6"/>
      <c r="W19" s="7"/>
      <c r="X19" s="7"/>
    </row>
    <row r="20" spans="1:24" ht="21.75" customHeight="1" x14ac:dyDescent="0.25">
      <c r="A20" s="118" t="s">
        <v>37</v>
      </c>
      <c r="B20" s="25" t="s">
        <v>121</v>
      </c>
      <c r="C20" s="41">
        <v>0</v>
      </c>
      <c r="D20" s="41">
        <v>1</v>
      </c>
      <c r="E20" s="41">
        <v>0</v>
      </c>
      <c r="F20" s="41">
        <v>0</v>
      </c>
      <c r="G20" s="41">
        <v>0</v>
      </c>
      <c r="H20" s="41">
        <v>0</v>
      </c>
      <c r="I20" s="41">
        <v>1</v>
      </c>
      <c r="J20" s="41">
        <v>1</v>
      </c>
      <c r="K20" s="41">
        <v>0</v>
      </c>
      <c r="L20" s="41">
        <v>0</v>
      </c>
      <c r="M20" s="41">
        <v>0</v>
      </c>
      <c r="N20" s="41">
        <v>0</v>
      </c>
      <c r="O20" s="42">
        <f>MAX(C20:N20)</f>
        <v>1</v>
      </c>
      <c r="V20" s="6"/>
      <c r="W20" s="7"/>
      <c r="X20" s="7"/>
    </row>
    <row r="21" spans="1:24" ht="28.5" customHeight="1" x14ac:dyDescent="0.25">
      <c r="A21" s="118"/>
      <c r="B21" s="25" t="s">
        <v>131</v>
      </c>
      <c r="C21" s="41">
        <v>0</v>
      </c>
      <c r="D21" s="41">
        <v>1</v>
      </c>
      <c r="E21" s="41">
        <v>0</v>
      </c>
      <c r="F21" s="41">
        <v>0</v>
      </c>
      <c r="G21" s="41">
        <v>0</v>
      </c>
      <c r="H21" s="41">
        <v>0</v>
      </c>
      <c r="I21" s="41">
        <v>1</v>
      </c>
      <c r="J21" s="41">
        <v>1</v>
      </c>
      <c r="K21" s="41">
        <v>0</v>
      </c>
      <c r="L21" s="41">
        <v>0</v>
      </c>
      <c r="M21" s="41">
        <v>0</v>
      </c>
      <c r="N21" s="41">
        <v>0</v>
      </c>
      <c r="O21" s="42">
        <f>MAX(C21:N21)</f>
        <v>1</v>
      </c>
      <c r="V21" s="6"/>
      <c r="W21" s="7"/>
      <c r="X21" s="7"/>
    </row>
    <row r="22" spans="1:24" ht="17.25" customHeight="1" x14ac:dyDescent="0.25">
      <c r="A22" s="118"/>
      <c r="B22" s="48"/>
      <c r="C22" s="3"/>
      <c r="D22" s="3"/>
      <c r="E22" s="3"/>
      <c r="F22" s="3"/>
      <c r="G22" s="3"/>
      <c r="H22" s="3"/>
      <c r="I22" s="3"/>
      <c r="J22" s="3"/>
      <c r="K22" s="3"/>
      <c r="L22" s="3"/>
      <c r="M22" s="3"/>
      <c r="N22" s="3"/>
      <c r="O22" s="13"/>
      <c r="V22" s="6"/>
      <c r="W22" s="7"/>
      <c r="X22" s="7"/>
    </row>
    <row r="23" spans="1:24" ht="18" customHeight="1" thickBot="1" x14ac:dyDescent="0.3">
      <c r="A23" s="119"/>
      <c r="B23" s="49" t="s">
        <v>3</v>
      </c>
      <c r="C23" s="4"/>
      <c r="D23" s="4"/>
      <c r="E23" s="4"/>
      <c r="F23" s="4"/>
      <c r="G23" s="4"/>
      <c r="H23" s="4"/>
      <c r="I23" s="4"/>
      <c r="J23" s="4"/>
      <c r="K23" s="4"/>
      <c r="L23" s="4"/>
      <c r="M23" s="4"/>
      <c r="N23" s="4"/>
      <c r="O23" s="14"/>
      <c r="V23" s="6"/>
      <c r="W23" s="7"/>
      <c r="X23" s="7"/>
    </row>
    <row r="24" spans="1:24" ht="33" customHeight="1" thickBot="1" x14ac:dyDescent="0.3">
      <c r="A24" s="120" t="s">
        <v>34</v>
      </c>
      <c r="B24" s="121"/>
      <c r="C24" s="122"/>
      <c r="D24" s="215" t="str">
        <f>'SET-G. Proyectos'!$G11</f>
        <v>Entre 80% y 100%</v>
      </c>
      <c r="E24" s="216"/>
      <c r="F24" s="216"/>
      <c r="G24" s="217"/>
      <c r="H24" s="215" t="str">
        <f>'SET-G. Proyectos'!$H11</f>
        <v>Entre 60% y 79%</v>
      </c>
      <c r="I24" s="216"/>
      <c r="J24" s="216"/>
      <c r="K24" s="217"/>
      <c r="L24" s="212" t="str">
        <f>'SET-G. Proyectos'!$I11</f>
        <v>Menor al 60%</v>
      </c>
      <c r="M24" s="213"/>
      <c r="N24" s="213"/>
      <c r="O24" s="214"/>
      <c r="V24" s="6"/>
      <c r="W24" s="7"/>
      <c r="X24" s="7"/>
    </row>
    <row r="25" spans="1:24" ht="33" customHeight="1" thickBot="1" x14ac:dyDescent="0.3">
      <c r="A25" s="123"/>
      <c r="B25" s="124"/>
      <c r="C25" s="124"/>
      <c r="D25" s="125" t="s">
        <v>7</v>
      </c>
      <c r="E25" s="125"/>
      <c r="F25" s="125"/>
      <c r="G25" s="125"/>
      <c r="H25" s="126" t="s">
        <v>55</v>
      </c>
      <c r="I25" s="126"/>
      <c r="J25" s="126"/>
      <c r="K25" s="126"/>
      <c r="L25" s="132" t="s">
        <v>56</v>
      </c>
      <c r="M25" s="132"/>
      <c r="N25" s="132"/>
      <c r="O25" s="133"/>
      <c r="V25" s="6"/>
      <c r="W25" s="7"/>
      <c r="X25" s="7"/>
    </row>
    <row r="26" spans="1:24" ht="15.75" customHeight="1" thickBot="1" x14ac:dyDescent="0.3">
      <c r="A26" s="134" t="s">
        <v>36</v>
      </c>
      <c r="B26" s="135"/>
      <c r="C26" s="135"/>
      <c r="D26" s="135"/>
      <c r="E26" s="135"/>
      <c r="F26" s="135"/>
      <c r="G26" s="135"/>
      <c r="H26" s="135"/>
      <c r="I26" s="135"/>
      <c r="J26" s="135"/>
      <c r="K26" s="135"/>
      <c r="L26" s="135"/>
      <c r="M26" s="135"/>
      <c r="N26" s="135"/>
      <c r="O26" s="136"/>
      <c r="V26" s="6"/>
      <c r="W26" s="7"/>
      <c r="X26" s="7"/>
    </row>
    <row r="27" spans="1:24" ht="264.75" customHeight="1" thickBot="1" x14ac:dyDescent="0.3">
      <c r="A27" s="207"/>
      <c r="B27" s="208"/>
      <c r="C27" s="208"/>
      <c r="D27" s="208"/>
      <c r="E27" s="208"/>
      <c r="F27" s="208"/>
      <c r="G27" s="208"/>
      <c r="H27" s="208"/>
      <c r="I27" s="208"/>
      <c r="J27" s="208"/>
      <c r="K27" s="208"/>
      <c r="L27" s="208"/>
      <c r="M27" s="208"/>
      <c r="N27" s="208"/>
      <c r="O27" s="209"/>
      <c r="V27" s="6"/>
    </row>
    <row r="28" spans="1:24" ht="15" customHeight="1" x14ac:dyDescent="0.25">
      <c r="A28" s="196" t="s">
        <v>52</v>
      </c>
      <c r="B28" s="197"/>
      <c r="C28" s="197"/>
      <c r="D28" s="197"/>
      <c r="E28" s="197"/>
      <c r="F28" s="197"/>
      <c r="G28" s="197"/>
      <c r="H28" s="197"/>
      <c r="I28" s="197"/>
      <c r="J28" s="197"/>
      <c r="K28" s="197"/>
      <c r="L28" s="197"/>
      <c r="M28" s="197"/>
      <c r="N28" s="198" t="s">
        <v>54</v>
      </c>
      <c r="O28" s="199"/>
    </row>
    <row r="29" spans="1:24" ht="21.75" customHeight="1" x14ac:dyDescent="0.25">
      <c r="A29" s="100"/>
      <c r="B29" s="101"/>
      <c r="C29" s="101"/>
      <c r="D29" s="101"/>
      <c r="E29" s="101"/>
      <c r="F29" s="101"/>
      <c r="G29" s="101"/>
      <c r="H29" s="101"/>
      <c r="I29" s="101"/>
      <c r="J29" s="101"/>
      <c r="K29" s="101"/>
      <c r="L29" s="101"/>
      <c r="M29" s="101"/>
      <c r="N29" s="102">
        <v>45658</v>
      </c>
      <c r="O29" s="103"/>
    </row>
    <row r="30" spans="1:24" ht="31.5" customHeight="1" x14ac:dyDescent="0.25">
      <c r="A30" s="100" t="s">
        <v>150</v>
      </c>
      <c r="B30" s="101"/>
      <c r="C30" s="101"/>
      <c r="D30" s="101"/>
      <c r="E30" s="101"/>
      <c r="F30" s="101"/>
      <c r="G30" s="101"/>
      <c r="H30" s="101"/>
      <c r="I30" s="101"/>
      <c r="J30" s="101"/>
      <c r="K30" s="101"/>
      <c r="L30" s="101"/>
      <c r="M30" s="101"/>
      <c r="N30" s="102">
        <v>45689</v>
      </c>
      <c r="O30" s="103"/>
    </row>
    <row r="31" spans="1:24" ht="21.75" customHeight="1" x14ac:dyDescent="0.25">
      <c r="A31" s="100"/>
      <c r="B31" s="101"/>
      <c r="C31" s="101"/>
      <c r="D31" s="101"/>
      <c r="E31" s="101"/>
      <c r="F31" s="101"/>
      <c r="G31" s="101"/>
      <c r="H31" s="101"/>
      <c r="I31" s="101"/>
      <c r="J31" s="101"/>
      <c r="K31" s="101"/>
      <c r="L31" s="101"/>
      <c r="M31" s="101"/>
      <c r="N31" s="102">
        <v>45717</v>
      </c>
      <c r="O31" s="103"/>
    </row>
    <row r="32" spans="1:24" ht="21.75" customHeight="1" x14ac:dyDescent="0.25">
      <c r="A32" s="100"/>
      <c r="B32" s="101"/>
      <c r="C32" s="101"/>
      <c r="D32" s="101"/>
      <c r="E32" s="101"/>
      <c r="F32" s="101"/>
      <c r="G32" s="101"/>
      <c r="H32" s="101"/>
      <c r="I32" s="101"/>
      <c r="J32" s="101"/>
      <c r="K32" s="101"/>
      <c r="L32" s="101"/>
      <c r="M32" s="101"/>
      <c r="N32" s="102">
        <v>45748</v>
      </c>
      <c r="O32" s="103"/>
    </row>
    <row r="33" spans="1:17" ht="21.75" customHeight="1" x14ac:dyDescent="0.25">
      <c r="A33" s="100"/>
      <c r="B33" s="101"/>
      <c r="C33" s="101"/>
      <c r="D33" s="101"/>
      <c r="E33" s="101"/>
      <c r="F33" s="101"/>
      <c r="G33" s="101"/>
      <c r="H33" s="101"/>
      <c r="I33" s="101"/>
      <c r="J33" s="101"/>
      <c r="K33" s="101"/>
      <c r="L33" s="101"/>
      <c r="M33" s="101"/>
      <c r="N33" s="102">
        <v>45778</v>
      </c>
      <c r="O33" s="103"/>
    </row>
    <row r="34" spans="1:17" ht="21.75" customHeight="1" x14ac:dyDescent="0.25">
      <c r="A34" s="100"/>
      <c r="B34" s="101"/>
      <c r="C34" s="101"/>
      <c r="D34" s="101"/>
      <c r="E34" s="101"/>
      <c r="F34" s="101"/>
      <c r="G34" s="101"/>
      <c r="H34" s="101"/>
      <c r="I34" s="101"/>
      <c r="J34" s="101"/>
      <c r="K34" s="101"/>
      <c r="L34" s="101"/>
      <c r="M34" s="101"/>
      <c r="N34" s="102">
        <v>45809</v>
      </c>
      <c r="O34" s="103"/>
    </row>
    <row r="35" spans="1:17" ht="21.75" customHeight="1" x14ac:dyDescent="0.25">
      <c r="A35" s="100" t="s">
        <v>159</v>
      </c>
      <c r="B35" s="101"/>
      <c r="C35" s="101"/>
      <c r="D35" s="101"/>
      <c r="E35" s="101"/>
      <c r="F35" s="101"/>
      <c r="G35" s="101"/>
      <c r="H35" s="101"/>
      <c r="I35" s="101"/>
      <c r="J35" s="101"/>
      <c r="K35" s="101"/>
      <c r="L35" s="101"/>
      <c r="M35" s="101"/>
      <c r="N35" s="102">
        <v>45839</v>
      </c>
      <c r="O35" s="103"/>
    </row>
    <row r="36" spans="1:17" ht="21.75" customHeight="1" x14ac:dyDescent="0.25">
      <c r="A36" s="100" t="s">
        <v>140</v>
      </c>
      <c r="B36" s="101"/>
      <c r="C36" s="101"/>
      <c r="D36" s="101"/>
      <c r="E36" s="101"/>
      <c r="F36" s="101"/>
      <c r="G36" s="101"/>
      <c r="H36" s="101"/>
      <c r="I36" s="101"/>
      <c r="J36" s="101"/>
      <c r="K36" s="101"/>
      <c r="L36" s="101"/>
      <c r="M36" s="101"/>
      <c r="N36" s="102">
        <v>45870</v>
      </c>
      <c r="O36" s="103"/>
    </row>
    <row r="37" spans="1:17" ht="21.75" customHeight="1" x14ac:dyDescent="0.25">
      <c r="A37" s="100"/>
      <c r="B37" s="101"/>
      <c r="C37" s="101"/>
      <c r="D37" s="101"/>
      <c r="E37" s="101"/>
      <c r="F37" s="101"/>
      <c r="G37" s="101"/>
      <c r="H37" s="101"/>
      <c r="I37" s="101"/>
      <c r="J37" s="101"/>
      <c r="K37" s="101"/>
      <c r="L37" s="101"/>
      <c r="M37" s="101"/>
      <c r="N37" s="102">
        <v>45901</v>
      </c>
      <c r="O37" s="103"/>
    </row>
    <row r="38" spans="1:17" ht="21.75" customHeight="1" x14ac:dyDescent="0.25">
      <c r="A38" s="100"/>
      <c r="B38" s="101"/>
      <c r="C38" s="101"/>
      <c r="D38" s="101"/>
      <c r="E38" s="101"/>
      <c r="F38" s="101"/>
      <c r="G38" s="101"/>
      <c r="H38" s="101"/>
      <c r="I38" s="101"/>
      <c r="J38" s="101"/>
      <c r="K38" s="101"/>
      <c r="L38" s="101"/>
      <c r="M38" s="101"/>
      <c r="N38" s="102">
        <v>45931</v>
      </c>
      <c r="O38" s="103"/>
    </row>
    <row r="39" spans="1:17" ht="21.75" customHeight="1" x14ac:dyDescent="0.25">
      <c r="A39" s="100"/>
      <c r="B39" s="101"/>
      <c r="C39" s="101"/>
      <c r="D39" s="101"/>
      <c r="E39" s="101"/>
      <c r="F39" s="101"/>
      <c r="G39" s="101"/>
      <c r="H39" s="101"/>
      <c r="I39" s="101"/>
      <c r="J39" s="101"/>
      <c r="K39" s="101"/>
      <c r="L39" s="101"/>
      <c r="M39" s="101"/>
      <c r="N39" s="102">
        <v>45962</v>
      </c>
      <c r="O39" s="103"/>
    </row>
    <row r="40" spans="1:17" ht="21.75" customHeight="1" thickBot="1" x14ac:dyDescent="0.3">
      <c r="A40" s="100"/>
      <c r="B40" s="101"/>
      <c r="C40" s="101"/>
      <c r="D40" s="101"/>
      <c r="E40" s="101"/>
      <c r="F40" s="101"/>
      <c r="G40" s="101"/>
      <c r="H40" s="101"/>
      <c r="I40" s="101"/>
      <c r="J40" s="101"/>
      <c r="K40" s="101"/>
      <c r="L40" s="101"/>
      <c r="M40" s="101"/>
      <c r="N40" s="102">
        <v>45992</v>
      </c>
      <c r="O40" s="103"/>
    </row>
    <row r="41" spans="1:17" ht="15" customHeight="1" x14ac:dyDescent="0.25">
      <c r="A41" s="196" t="s">
        <v>53</v>
      </c>
      <c r="B41" s="197"/>
      <c r="C41" s="197"/>
      <c r="D41" s="197"/>
      <c r="E41" s="197"/>
      <c r="F41" s="197"/>
      <c r="G41" s="197"/>
      <c r="H41" s="197"/>
      <c r="I41" s="197"/>
      <c r="J41" s="197"/>
      <c r="K41" s="197"/>
      <c r="L41" s="197"/>
      <c r="M41" s="197"/>
      <c r="N41" s="198" t="s">
        <v>54</v>
      </c>
      <c r="O41" s="199"/>
    </row>
    <row r="42" spans="1:17" ht="24" customHeight="1" x14ac:dyDescent="0.25">
      <c r="A42" s="100" t="s">
        <v>136</v>
      </c>
      <c r="B42" s="101"/>
      <c r="C42" s="101"/>
      <c r="D42" s="101"/>
      <c r="E42" s="101"/>
      <c r="F42" s="101"/>
      <c r="G42" s="101"/>
      <c r="H42" s="101"/>
      <c r="I42" s="101"/>
      <c r="J42" s="101"/>
      <c r="K42" s="101"/>
      <c r="L42" s="101"/>
      <c r="M42" s="101"/>
      <c r="N42" s="200"/>
      <c r="O42" s="201"/>
    </row>
    <row r="43" spans="1:17" ht="22.5" customHeight="1" thickBot="1" x14ac:dyDescent="0.3">
      <c r="A43" s="202"/>
      <c r="B43" s="203"/>
      <c r="C43" s="203"/>
      <c r="D43" s="203"/>
      <c r="E43" s="203"/>
      <c r="F43" s="203"/>
      <c r="G43" s="203"/>
      <c r="H43" s="203"/>
      <c r="I43" s="203"/>
      <c r="J43" s="203"/>
      <c r="K43" s="203"/>
      <c r="L43" s="203"/>
      <c r="M43" s="203"/>
      <c r="N43" s="203"/>
      <c r="O43" s="204"/>
    </row>
    <row r="44" spans="1:17" ht="4.5" customHeight="1" x14ac:dyDescent="0.25">
      <c r="A44" s="195"/>
      <c r="B44" s="195"/>
      <c r="C44" s="195"/>
      <c r="D44" s="195"/>
      <c r="E44" s="195"/>
      <c r="F44" s="195"/>
      <c r="G44" s="195"/>
      <c r="H44" s="195"/>
      <c r="I44" s="195"/>
      <c r="J44" s="195"/>
      <c r="K44" s="195"/>
      <c r="L44" s="195"/>
      <c r="M44" s="195"/>
      <c r="N44" s="195"/>
      <c r="O44" s="195"/>
    </row>
    <row r="46" spans="1:17" ht="14.25" x14ac:dyDescent="0.2">
      <c r="Q46" s="32" t="s">
        <v>75</v>
      </c>
    </row>
    <row r="47" spans="1:17" ht="14.25" x14ac:dyDescent="0.2">
      <c r="Q47" s="32" t="s">
        <v>76</v>
      </c>
    </row>
    <row r="48" spans="1:17" ht="14.25" x14ac:dyDescent="0.2">
      <c r="Q48" s="32" t="s">
        <v>77</v>
      </c>
    </row>
    <row r="49" spans="17:17" ht="14.25" x14ac:dyDescent="0.2">
      <c r="Q49" s="32" t="s">
        <v>78</v>
      </c>
    </row>
    <row r="50" spans="17:17" ht="14.25" x14ac:dyDescent="0.2">
      <c r="Q50" s="32" t="s">
        <v>79</v>
      </c>
    </row>
    <row r="51" spans="17:17" ht="14.25" x14ac:dyDescent="0.2">
      <c r="Q51" s="32" t="s">
        <v>80</v>
      </c>
    </row>
    <row r="52" spans="17:17" ht="14.25" x14ac:dyDescent="0.2">
      <c r="Q52" s="32" t="s">
        <v>81</v>
      </c>
    </row>
    <row r="53" spans="17:17" ht="14.25" x14ac:dyDescent="0.2">
      <c r="Q53" s="32" t="s">
        <v>82</v>
      </c>
    </row>
    <row r="54" spans="17:17" ht="14.25" x14ac:dyDescent="0.2">
      <c r="Q54" s="32" t="s">
        <v>83</v>
      </c>
    </row>
    <row r="55" spans="17:17" ht="14.25" x14ac:dyDescent="0.2">
      <c r="Q55" s="32" t="s">
        <v>84</v>
      </c>
    </row>
    <row r="56" spans="17:17" ht="14.25" x14ac:dyDescent="0.2">
      <c r="Q56" s="32" t="s">
        <v>85</v>
      </c>
    </row>
    <row r="57" spans="17:17" ht="14.25" x14ac:dyDescent="0.2">
      <c r="Q57" s="32" t="s">
        <v>86</v>
      </c>
    </row>
    <row r="58" spans="17:17" ht="14.25" x14ac:dyDescent="0.2">
      <c r="Q58" s="32" t="s">
        <v>87</v>
      </c>
    </row>
    <row r="60" spans="17:17" x14ac:dyDescent="0.25">
      <c r="Q60" s="44">
        <v>0.9</v>
      </c>
    </row>
    <row r="61" spans="17:17" x14ac:dyDescent="0.25">
      <c r="Q61" s="44">
        <v>0.9</v>
      </c>
    </row>
  </sheetData>
  <mergeCells count="76">
    <mergeCell ref="A34:M34"/>
    <mergeCell ref="N34:O34"/>
    <mergeCell ref="A44:O44"/>
    <mergeCell ref="A41:M41"/>
    <mergeCell ref="N41:O41"/>
    <mergeCell ref="A42:M42"/>
    <mergeCell ref="N42:O42"/>
    <mergeCell ref="A43:M43"/>
    <mergeCell ref="N43:O43"/>
    <mergeCell ref="A35:M35"/>
    <mergeCell ref="N35:O35"/>
    <mergeCell ref="A36:M36"/>
    <mergeCell ref="N36:O36"/>
    <mergeCell ref="A37:M37"/>
    <mergeCell ref="N37:O37"/>
    <mergeCell ref="A38:M38"/>
    <mergeCell ref="A31:M31"/>
    <mergeCell ref="N31:O31"/>
    <mergeCell ref="A32:M32"/>
    <mergeCell ref="N32:O32"/>
    <mergeCell ref="A33:M33"/>
    <mergeCell ref="N33:O33"/>
    <mergeCell ref="A28:M28"/>
    <mergeCell ref="N28:O28"/>
    <mergeCell ref="A29:M29"/>
    <mergeCell ref="N29:O29"/>
    <mergeCell ref="A30:M30"/>
    <mergeCell ref="N30:O30"/>
    <mergeCell ref="A27:O27"/>
    <mergeCell ref="A18:B18"/>
    <mergeCell ref="A19:B19"/>
    <mergeCell ref="A20:A23"/>
    <mergeCell ref="A24:C25"/>
    <mergeCell ref="D24:G24"/>
    <mergeCell ref="H24:K24"/>
    <mergeCell ref="L24:O24"/>
    <mergeCell ref="D25:G25"/>
    <mergeCell ref="H25:K25"/>
    <mergeCell ref="L25:O25"/>
    <mergeCell ref="A26:O26"/>
    <mergeCell ref="A17:B17"/>
    <mergeCell ref="L9:O9"/>
    <mergeCell ref="L10:M10"/>
    <mergeCell ref="N10:O10"/>
    <mergeCell ref="A11:D11"/>
    <mergeCell ref="F11:G11"/>
    <mergeCell ref="J11:O11"/>
    <mergeCell ref="A12:O12"/>
    <mergeCell ref="A13:O13"/>
    <mergeCell ref="A14:O14"/>
    <mergeCell ref="A15:O15"/>
    <mergeCell ref="A16:B16"/>
    <mergeCell ref="A7:E7"/>
    <mergeCell ref="F7:O7"/>
    <mergeCell ref="A8:E8"/>
    <mergeCell ref="G8:O8"/>
    <mergeCell ref="A9:D10"/>
    <mergeCell ref="E9:E10"/>
    <mergeCell ref="F9:G10"/>
    <mergeCell ref="H9:H10"/>
    <mergeCell ref="I9:I10"/>
    <mergeCell ref="J9:K10"/>
    <mergeCell ref="A6:E6"/>
    <mergeCell ref="F6:O6"/>
    <mergeCell ref="A1:C4"/>
    <mergeCell ref="A5:E5"/>
    <mergeCell ref="F5:O5"/>
    <mergeCell ref="D1:O1"/>
    <mergeCell ref="D2:O2"/>
    <mergeCell ref="D3:O3"/>
    <mergeCell ref="D4:O4"/>
    <mergeCell ref="N38:O38"/>
    <mergeCell ref="A39:M39"/>
    <mergeCell ref="N39:O39"/>
    <mergeCell ref="A40:M40"/>
    <mergeCell ref="N40:O40"/>
  </mergeCells>
  <dataValidations disablePrompts="1" count="1">
    <dataValidation type="list" allowBlank="1" showInputMessage="1" showErrorMessage="1" sqref="J11:O11" xr:uid="{00000000-0002-0000-0400-000000000000}">
      <formula1>$Q$46:$Q$58</formula1>
    </dataValidation>
  </dataValidations>
  <pageMargins left="0.39370078740157483" right="0.39370078740157483" top="0.35433070866141736" bottom="0.35433070866141736" header="0" footer="0"/>
  <pageSetup scale="65" orientation="portrait" r:id="rId1"/>
  <headerFooter alignWithMargins="0">
    <oddFooter>&amp;R&amp;8Diseñado por: Wilson Andrade González</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1"/>
  <sheetViews>
    <sheetView zoomScaleNormal="100" zoomScaleSheetLayoutView="72" workbookViewId="0">
      <selection activeCell="A16" sqref="A16:B16"/>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73"/>
      <c r="B1" s="174"/>
      <c r="C1" s="174"/>
      <c r="D1" s="183" t="s">
        <v>127</v>
      </c>
      <c r="E1" s="184"/>
      <c r="F1" s="184"/>
      <c r="G1" s="184"/>
      <c r="H1" s="184"/>
      <c r="I1" s="184"/>
      <c r="J1" s="184"/>
      <c r="K1" s="184"/>
      <c r="L1" s="184"/>
      <c r="M1" s="184"/>
      <c r="N1" s="184"/>
      <c r="O1" s="185"/>
    </row>
    <row r="2" spans="1:24" ht="11.25" customHeight="1" x14ac:dyDescent="0.25">
      <c r="A2" s="175"/>
      <c r="B2" s="176"/>
      <c r="C2" s="176"/>
      <c r="D2" s="186" t="s">
        <v>163</v>
      </c>
      <c r="E2" s="187"/>
      <c r="F2" s="187"/>
      <c r="G2" s="187"/>
      <c r="H2" s="187"/>
      <c r="I2" s="187"/>
      <c r="J2" s="187"/>
      <c r="K2" s="187"/>
      <c r="L2" s="187"/>
      <c r="M2" s="187"/>
      <c r="N2" s="187"/>
      <c r="O2" s="188"/>
    </row>
    <row r="3" spans="1:24" ht="15" customHeight="1" x14ac:dyDescent="0.25">
      <c r="A3" s="175"/>
      <c r="B3" s="176"/>
      <c r="C3" s="176"/>
      <c r="D3" s="189" t="s">
        <v>20</v>
      </c>
      <c r="E3" s="190"/>
      <c r="F3" s="190"/>
      <c r="G3" s="190"/>
      <c r="H3" s="190"/>
      <c r="I3" s="190"/>
      <c r="J3" s="190"/>
      <c r="K3" s="190"/>
      <c r="L3" s="190"/>
      <c r="M3" s="190"/>
      <c r="N3" s="190"/>
      <c r="O3" s="191"/>
    </row>
    <row r="4" spans="1:24" ht="30.75" customHeight="1" thickBot="1" x14ac:dyDescent="0.3">
      <c r="A4" s="177"/>
      <c r="B4" s="178"/>
      <c r="C4" s="178"/>
      <c r="D4" s="192" t="s">
        <v>162</v>
      </c>
      <c r="E4" s="193"/>
      <c r="F4" s="193"/>
      <c r="G4" s="193"/>
      <c r="H4" s="193"/>
      <c r="I4" s="193"/>
      <c r="J4" s="193"/>
      <c r="K4" s="193"/>
      <c r="L4" s="193"/>
      <c r="M4" s="193"/>
      <c r="N4" s="193"/>
      <c r="O4" s="194"/>
    </row>
    <row r="5" spans="1:24" ht="13.5" customHeight="1" x14ac:dyDescent="0.25">
      <c r="A5" s="179" t="s">
        <v>0</v>
      </c>
      <c r="B5" s="180"/>
      <c r="C5" s="180"/>
      <c r="D5" s="181"/>
      <c r="E5" s="181"/>
      <c r="F5" s="181" t="str">
        <f>'SET-G. Proyectos'!J5</f>
        <v>GESTIÓN DE PROYECTOS</v>
      </c>
      <c r="G5" s="181"/>
      <c r="H5" s="181"/>
      <c r="I5" s="181"/>
      <c r="J5" s="181"/>
      <c r="K5" s="181"/>
      <c r="L5" s="181"/>
      <c r="M5" s="180"/>
      <c r="N5" s="180"/>
      <c r="O5" s="219"/>
    </row>
    <row r="6" spans="1:24" ht="15.75" customHeight="1" x14ac:dyDescent="0.25">
      <c r="A6" s="151" t="s">
        <v>1</v>
      </c>
      <c r="B6" s="152"/>
      <c r="C6" s="152"/>
      <c r="D6" s="152"/>
      <c r="E6" s="152"/>
      <c r="F6" s="153" t="str">
        <f>'SET-G. Proyectos'!$B12</f>
        <v>Tiempo proyectado Vs. Tiempo ejecutado</v>
      </c>
      <c r="G6" s="153"/>
      <c r="H6" s="153"/>
      <c r="I6" s="153"/>
      <c r="J6" s="153"/>
      <c r="K6" s="153"/>
      <c r="L6" s="153"/>
      <c r="M6" s="153"/>
      <c r="N6" s="153"/>
      <c r="O6" s="220"/>
    </row>
    <row r="7" spans="1:24" ht="15.75" customHeight="1" x14ac:dyDescent="0.25">
      <c r="A7" s="151" t="s">
        <v>49</v>
      </c>
      <c r="B7" s="152"/>
      <c r="C7" s="152"/>
      <c r="D7" s="152"/>
      <c r="E7" s="152"/>
      <c r="F7" s="170" t="str">
        <f>'SET-G. Proyectos'!F12</f>
        <v>Efectividad</v>
      </c>
      <c r="G7" s="171"/>
      <c r="H7" s="171"/>
      <c r="I7" s="171"/>
      <c r="J7" s="171"/>
      <c r="K7" s="171"/>
      <c r="L7" s="171"/>
      <c r="M7" s="171"/>
      <c r="N7" s="171"/>
      <c r="O7" s="172"/>
    </row>
    <row r="8" spans="1:24" ht="17.25" customHeight="1" thickBot="1" x14ac:dyDescent="0.3">
      <c r="A8" s="156" t="s">
        <v>21</v>
      </c>
      <c r="B8" s="157"/>
      <c r="C8" s="157"/>
      <c r="D8" s="157"/>
      <c r="E8" s="157"/>
      <c r="F8" s="15" t="s">
        <v>112</v>
      </c>
      <c r="G8" s="158" t="str">
        <f>'SET-G. Proyectos'!A12</f>
        <v>IN05</v>
      </c>
      <c r="H8" s="158"/>
      <c r="I8" s="158"/>
      <c r="J8" s="158"/>
      <c r="K8" s="158"/>
      <c r="L8" s="158"/>
      <c r="M8" s="158"/>
      <c r="N8" s="158"/>
      <c r="O8" s="218"/>
    </row>
    <row r="9" spans="1:24" ht="12.75" customHeight="1" x14ac:dyDescent="0.25">
      <c r="A9" s="161" t="s">
        <v>22</v>
      </c>
      <c r="B9" s="162"/>
      <c r="C9" s="162"/>
      <c r="D9" s="162"/>
      <c r="E9" s="165" t="s">
        <v>23</v>
      </c>
      <c r="F9" s="165" t="s">
        <v>24</v>
      </c>
      <c r="G9" s="165"/>
      <c r="H9" s="165" t="s">
        <v>25</v>
      </c>
      <c r="I9" s="165" t="s">
        <v>26</v>
      </c>
      <c r="J9" s="165" t="s">
        <v>27</v>
      </c>
      <c r="K9" s="165"/>
      <c r="L9" s="167" t="s">
        <v>28</v>
      </c>
      <c r="M9" s="167"/>
      <c r="N9" s="167"/>
      <c r="O9" s="168"/>
    </row>
    <row r="10" spans="1:24" ht="46.5" customHeight="1" x14ac:dyDescent="0.25">
      <c r="A10" s="163"/>
      <c r="B10" s="164"/>
      <c r="C10" s="164"/>
      <c r="D10" s="164"/>
      <c r="E10" s="166"/>
      <c r="F10" s="166"/>
      <c r="G10" s="166"/>
      <c r="H10" s="166"/>
      <c r="I10" s="166"/>
      <c r="J10" s="166"/>
      <c r="K10" s="166"/>
      <c r="L10" s="164" t="s">
        <v>29</v>
      </c>
      <c r="M10" s="164"/>
      <c r="N10" s="164" t="s">
        <v>30</v>
      </c>
      <c r="O10" s="169"/>
    </row>
    <row r="11" spans="1:24" ht="39.75" customHeight="1" thickBot="1" x14ac:dyDescent="0.3">
      <c r="A11" s="127" t="str">
        <f>'SET-G. Proyectos'!$C12</f>
        <v xml:space="preserve">Determinar la eficiencia, eficacia y efectividad de los tiempos estimados frente al ejecutado de las obras públicas realizadas por la entidad. </v>
      </c>
      <c r="B11" s="128"/>
      <c r="C11" s="128"/>
      <c r="D11" s="128"/>
      <c r="E11" s="12" t="s">
        <v>110</v>
      </c>
      <c r="F11" s="128" t="str">
        <f>'SET-G. Proyectos'!$D12</f>
        <v xml:space="preserve">(Tiempo ejecutado / Tiempo proyectado*100) </v>
      </c>
      <c r="G11" s="128"/>
      <c r="H11" s="11">
        <f>$O18</f>
        <v>1.5</v>
      </c>
      <c r="I11" s="17" t="str">
        <f>'SET-G. Proyectos'!$E12</f>
        <v>Semestral</v>
      </c>
      <c r="J11" s="129" t="s">
        <v>75</v>
      </c>
      <c r="K11" s="130"/>
      <c r="L11" s="130"/>
      <c r="M11" s="130"/>
      <c r="N11" s="130"/>
      <c r="O11" s="131"/>
    </row>
    <row r="12" spans="1:24" ht="13.5" customHeight="1" x14ac:dyDescent="0.25">
      <c r="A12" s="137" t="s">
        <v>38</v>
      </c>
      <c r="B12" s="138"/>
      <c r="C12" s="138"/>
      <c r="D12" s="138"/>
      <c r="E12" s="138"/>
      <c r="F12" s="138"/>
      <c r="G12" s="138"/>
      <c r="H12" s="138"/>
      <c r="I12" s="138"/>
      <c r="J12" s="138"/>
      <c r="K12" s="138"/>
      <c r="L12" s="138"/>
      <c r="M12" s="138"/>
      <c r="N12" s="138"/>
      <c r="O12" s="139"/>
    </row>
    <row r="13" spans="1:24" ht="16.5" customHeight="1" thickBot="1" x14ac:dyDescent="0.3">
      <c r="A13" s="140" t="s">
        <v>111</v>
      </c>
      <c r="B13" s="141"/>
      <c r="C13" s="141"/>
      <c r="D13" s="141"/>
      <c r="E13" s="141"/>
      <c r="F13" s="141"/>
      <c r="G13" s="141"/>
      <c r="H13" s="141"/>
      <c r="I13" s="141"/>
      <c r="J13" s="141"/>
      <c r="K13" s="141"/>
      <c r="L13" s="141"/>
      <c r="M13" s="141"/>
      <c r="N13" s="141"/>
      <c r="O13" s="142"/>
    </row>
    <row r="14" spans="1:24" ht="15" customHeight="1" thickBot="1" x14ac:dyDescent="0.3">
      <c r="A14" s="143" t="s">
        <v>31</v>
      </c>
      <c r="B14" s="144"/>
      <c r="C14" s="144"/>
      <c r="D14" s="144"/>
      <c r="E14" s="144"/>
      <c r="F14" s="144"/>
      <c r="G14" s="144"/>
      <c r="H14" s="144"/>
      <c r="I14" s="144"/>
      <c r="J14" s="144"/>
      <c r="K14" s="144"/>
      <c r="L14" s="144"/>
      <c r="M14" s="144"/>
      <c r="N14" s="144"/>
      <c r="O14" s="145"/>
      <c r="V14" s="6"/>
      <c r="W14" s="16"/>
      <c r="X14" s="16"/>
    </row>
    <row r="15" spans="1:24" ht="16.5" customHeight="1" x14ac:dyDescent="0.25">
      <c r="A15" s="146" t="s">
        <v>164</v>
      </c>
      <c r="B15" s="147"/>
      <c r="C15" s="147"/>
      <c r="D15" s="147"/>
      <c r="E15" s="147"/>
      <c r="F15" s="147"/>
      <c r="G15" s="147"/>
      <c r="H15" s="147"/>
      <c r="I15" s="147"/>
      <c r="J15" s="147"/>
      <c r="K15" s="147"/>
      <c r="L15" s="147"/>
      <c r="M15" s="147"/>
      <c r="N15" s="147"/>
      <c r="O15" s="148"/>
      <c r="V15" s="6"/>
      <c r="W15" s="7"/>
      <c r="X15" s="7"/>
    </row>
    <row r="16" spans="1:24" ht="16.5" customHeight="1" x14ac:dyDescent="0.25">
      <c r="A16" s="149" t="s">
        <v>32</v>
      </c>
      <c r="B16" s="150"/>
      <c r="C16" s="50" t="s">
        <v>8</v>
      </c>
      <c r="D16" s="50" t="s">
        <v>9</v>
      </c>
      <c r="E16" s="50" t="s">
        <v>10</v>
      </c>
      <c r="F16" s="50" t="s">
        <v>11</v>
      </c>
      <c r="G16" s="50" t="s">
        <v>12</v>
      </c>
      <c r="H16" s="50" t="s">
        <v>13</v>
      </c>
      <c r="I16" s="50" t="s">
        <v>14</v>
      </c>
      <c r="J16" s="50" t="s">
        <v>15</v>
      </c>
      <c r="K16" s="50" t="s">
        <v>16</v>
      </c>
      <c r="L16" s="50" t="s">
        <v>17</v>
      </c>
      <c r="M16" s="50" t="s">
        <v>18</v>
      </c>
      <c r="N16" s="50" t="s">
        <v>19</v>
      </c>
      <c r="O16" s="5" t="s">
        <v>33</v>
      </c>
      <c r="V16" s="6"/>
      <c r="W16" s="7"/>
      <c r="X16" s="7"/>
    </row>
    <row r="17" spans="1:24" ht="16.5" customHeight="1" x14ac:dyDescent="0.25">
      <c r="A17" s="112" t="s">
        <v>39</v>
      </c>
      <c r="B17" s="113"/>
      <c r="C17" s="63">
        <f>+'SET-G. Proyectos'!J12</f>
        <v>1</v>
      </c>
      <c r="D17" s="63">
        <f>+C17</f>
        <v>1</v>
      </c>
      <c r="E17" s="63">
        <f t="shared" ref="E17:N17" si="0">$O$17</f>
        <v>1</v>
      </c>
      <c r="F17" s="63">
        <f t="shared" si="0"/>
        <v>1</v>
      </c>
      <c r="G17" s="63">
        <f t="shared" si="0"/>
        <v>1</v>
      </c>
      <c r="H17" s="63">
        <f t="shared" si="0"/>
        <v>1</v>
      </c>
      <c r="I17" s="63">
        <f t="shared" si="0"/>
        <v>1</v>
      </c>
      <c r="J17" s="63">
        <f t="shared" si="0"/>
        <v>1</v>
      </c>
      <c r="K17" s="63">
        <f t="shared" si="0"/>
        <v>1</v>
      </c>
      <c r="L17" s="63">
        <f t="shared" si="0"/>
        <v>1</v>
      </c>
      <c r="M17" s="63">
        <f t="shared" si="0"/>
        <v>1</v>
      </c>
      <c r="N17" s="63">
        <f t="shared" si="0"/>
        <v>1</v>
      </c>
      <c r="O17" s="52">
        <f>'SET-G. Proyectos'!J12</f>
        <v>1</v>
      </c>
      <c r="V17" s="6"/>
      <c r="W17" s="7"/>
      <c r="X17" s="7"/>
    </row>
    <row r="18" spans="1:24" ht="17.25" customHeight="1" x14ac:dyDescent="0.25">
      <c r="A18" s="112" t="s">
        <v>165</v>
      </c>
      <c r="B18" s="113"/>
      <c r="C18" s="63">
        <f>+'SET-G. Proyectos'!K12</f>
        <v>1.5</v>
      </c>
      <c r="D18" s="63">
        <f t="shared" ref="D18:N18" si="1">$O$18</f>
        <v>1.5</v>
      </c>
      <c r="E18" s="63">
        <f t="shared" si="1"/>
        <v>1.5</v>
      </c>
      <c r="F18" s="63">
        <f t="shared" si="1"/>
        <v>1.5</v>
      </c>
      <c r="G18" s="63">
        <f t="shared" si="1"/>
        <v>1.5</v>
      </c>
      <c r="H18" s="63">
        <f t="shared" si="1"/>
        <v>1.5</v>
      </c>
      <c r="I18" s="63">
        <f t="shared" si="1"/>
        <v>1.5</v>
      </c>
      <c r="J18" s="63">
        <f t="shared" si="1"/>
        <v>1.5</v>
      </c>
      <c r="K18" s="63">
        <f t="shared" si="1"/>
        <v>1.5</v>
      </c>
      <c r="L18" s="63">
        <f t="shared" si="1"/>
        <v>1.5</v>
      </c>
      <c r="M18" s="63">
        <f t="shared" si="1"/>
        <v>1.5</v>
      </c>
      <c r="N18" s="63">
        <f t="shared" si="1"/>
        <v>1.5</v>
      </c>
      <c r="O18" s="52">
        <f>'SET-G. Proyectos'!K12</f>
        <v>1.5</v>
      </c>
      <c r="S18" s="59"/>
      <c r="V18" s="6"/>
      <c r="W18" s="7"/>
      <c r="X18" s="7"/>
    </row>
    <row r="19" spans="1:24" ht="17.25" customHeight="1" x14ac:dyDescent="0.25">
      <c r="A19" s="116" t="s">
        <v>124</v>
      </c>
      <c r="B19" s="117"/>
      <c r="C19" s="69" t="str">
        <f>IF((C21),C21/C20,"-")</f>
        <v>-</v>
      </c>
      <c r="D19" s="69">
        <f t="shared" ref="D19:O19" si="2">IF((D21),D21/D20,"-")</f>
        <v>1.5217391304347827</v>
      </c>
      <c r="E19" s="69" t="str">
        <f t="shared" si="2"/>
        <v>-</v>
      </c>
      <c r="F19" s="69" t="str">
        <f t="shared" si="2"/>
        <v>-</v>
      </c>
      <c r="G19" s="69" t="str">
        <f t="shared" si="2"/>
        <v>-</v>
      </c>
      <c r="H19" s="69" t="str">
        <f t="shared" si="2"/>
        <v>-</v>
      </c>
      <c r="I19" s="69">
        <f t="shared" si="2"/>
        <v>2.1111111111111112</v>
      </c>
      <c r="J19" s="69">
        <f t="shared" si="2"/>
        <v>1.3333333333333333</v>
      </c>
      <c r="K19" s="69" t="str">
        <f t="shared" si="2"/>
        <v>-</v>
      </c>
      <c r="L19" s="69" t="str">
        <f t="shared" si="2"/>
        <v>-</v>
      </c>
      <c r="M19" s="69">
        <f t="shared" si="2"/>
        <v>1.7647058823529411</v>
      </c>
      <c r="N19" s="69" t="str">
        <f t="shared" si="2"/>
        <v>-</v>
      </c>
      <c r="O19" s="69">
        <f t="shared" si="2"/>
        <v>1.6153846153846154</v>
      </c>
      <c r="V19" s="6"/>
      <c r="W19" s="7"/>
      <c r="X19" s="7"/>
    </row>
    <row r="20" spans="1:24" ht="17.25" customHeight="1" x14ac:dyDescent="0.25">
      <c r="A20" s="221" t="s">
        <v>37</v>
      </c>
      <c r="B20" s="25" t="s">
        <v>107</v>
      </c>
      <c r="C20" s="23"/>
      <c r="D20" s="23">
        <f>180+165</f>
        <v>345</v>
      </c>
      <c r="E20" s="23"/>
      <c r="F20" s="23"/>
      <c r="G20" s="23"/>
      <c r="H20" s="23"/>
      <c r="I20" s="23">
        <f>90+180</f>
        <v>270</v>
      </c>
      <c r="J20" s="23">
        <f>450+180</f>
        <v>630</v>
      </c>
      <c r="K20" s="23"/>
      <c r="L20" s="23"/>
      <c r="M20" s="23">
        <f>360+150</f>
        <v>510</v>
      </c>
      <c r="N20" s="23"/>
      <c r="O20" s="24">
        <f>SUM(C20:N20)</f>
        <v>1755</v>
      </c>
      <c r="V20" s="6"/>
      <c r="W20" s="7"/>
      <c r="X20" s="7"/>
    </row>
    <row r="21" spans="1:24" ht="15.75" customHeight="1" x14ac:dyDescent="0.25">
      <c r="A21" s="221"/>
      <c r="B21" s="25" t="s">
        <v>108</v>
      </c>
      <c r="C21" s="23"/>
      <c r="D21" s="23">
        <f>240+285</f>
        <v>525</v>
      </c>
      <c r="E21" s="23"/>
      <c r="F21" s="23"/>
      <c r="G21" s="23"/>
      <c r="H21" s="23"/>
      <c r="I21" s="23">
        <f>120+450</f>
        <v>570</v>
      </c>
      <c r="J21" s="23">
        <f>450+390</f>
        <v>840</v>
      </c>
      <c r="K21" s="23"/>
      <c r="L21" s="23"/>
      <c r="M21" s="23">
        <f>600+300</f>
        <v>900</v>
      </c>
      <c r="N21" s="23"/>
      <c r="O21" s="24">
        <f>SUM(C21:N21)</f>
        <v>2835</v>
      </c>
      <c r="V21" s="6"/>
      <c r="W21" s="7"/>
      <c r="X21" s="7"/>
    </row>
    <row r="22" spans="1:24" s="66" customFormat="1" ht="12.75" customHeight="1" x14ac:dyDescent="0.25">
      <c r="A22" s="221"/>
      <c r="B22" s="64"/>
      <c r="C22" s="65"/>
      <c r="D22" s="65"/>
      <c r="E22" s="65"/>
      <c r="F22" s="65"/>
      <c r="G22" s="65"/>
      <c r="H22" s="65"/>
      <c r="I22" s="65"/>
      <c r="J22" s="65"/>
      <c r="K22" s="65"/>
      <c r="L22" s="65"/>
      <c r="M22" s="65"/>
      <c r="N22" s="65"/>
      <c r="O22" s="51"/>
      <c r="V22" s="67"/>
      <c r="W22" s="68"/>
      <c r="X22" s="68"/>
    </row>
    <row r="23" spans="1:24" ht="12.75" customHeight="1" thickBot="1" x14ac:dyDescent="0.3">
      <c r="A23" s="222"/>
      <c r="B23" s="49" t="s">
        <v>3</v>
      </c>
      <c r="C23" s="4"/>
      <c r="D23" s="4"/>
      <c r="E23" s="4"/>
      <c r="F23" s="4"/>
      <c r="G23" s="4"/>
      <c r="H23" s="4"/>
      <c r="I23" s="4"/>
      <c r="J23" s="4"/>
      <c r="K23" s="4"/>
      <c r="L23" s="4"/>
      <c r="M23" s="4"/>
      <c r="N23" s="4"/>
      <c r="O23" s="14"/>
      <c r="V23" s="6"/>
      <c r="W23" s="7"/>
      <c r="X23" s="7"/>
    </row>
    <row r="24" spans="1:24" ht="14.25" customHeight="1" thickBot="1" x14ac:dyDescent="0.3">
      <c r="A24" s="120" t="s">
        <v>34</v>
      </c>
      <c r="B24" s="121"/>
      <c r="C24" s="122"/>
      <c r="D24" s="109" t="str">
        <f>'SET-G. Proyectos'!$G12</f>
        <v>&lt;=100%</v>
      </c>
      <c r="E24" s="110"/>
      <c r="F24" s="110"/>
      <c r="G24" s="111"/>
      <c r="H24" s="109" t="str">
        <f>'SET-G. Proyectos'!$H12</f>
        <v>100%-150%</v>
      </c>
      <c r="I24" s="110"/>
      <c r="J24" s="110"/>
      <c r="K24" s="111"/>
      <c r="L24" s="109" t="str">
        <f>'SET-G. Proyectos'!$I12</f>
        <v>&gt;150%</v>
      </c>
      <c r="M24" s="114"/>
      <c r="N24" s="114"/>
      <c r="O24" s="115"/>
      <c r="V24" s="6"/>
      <c r="W24" s="7"/>
      <c r="X24" s="7"/>
    </row>
    <row r="25" spans="1:24" ht="33" customHeight="1" thickBot="1" x14ac:dyDescent="0.3">
      <c r="A25" s="123"/>
      <c r="B25" s="124"/>
      <c r="C25" s="124"/>
      <c r="D25" s="125" t="s">
        <v>7</v>
      </c>
      <c r="E25" s="125"/>
      <c r="F25" s="125"/>
      <c r="G25" s="125"/>
      <c r="H25" s="126" t="s">
        <v>55</v>
      </c>
      <c r="I25" s="126"/>
      <c r="J25" s="126"/>
      <c r="K25" s="126"/>
      <c r="L25" s="132" t="s">
        <v>56</v>
      </c>
      <c r="M25" s="132"/>
      <c r="N25" s="132"/>
      <c r="O25" s="133"/>
      <c r="V25" s="6"/>
      <c r="W25" s="7"/>
      <c r="X25" s="7"/>
    </row>
    <row r="26" spans="1:24" ht="15.75" customHeight="1" thickBot="1" x14ac:dyDescent="0.3">
      <c r="A26" s="134" t="s">
        <v>36</v>
      </c>
      <c r="B26" s="135"/>
      <c r="C26" s="135"/>
      <c r="D26" s="135"/>
      <c r="E26" s="135"/>
      <c r="F26" s="135"/>
      <c r="G26" s="135"/>
      <c r="H26" s="135"/>
      <c r="I26" s="135"/>
      <c r="J26" s="135"/>
      <c r="K26" s="135"/>
      <c r="L26" s="135"/>
      <c r="M26" s="135"/>
      <c r="N26" s="135"/>
      <c r="O26" s="136"/>
      <c r="V26" s="6"/>
      <c r="W26" s="7"/>
      <c r="X26" s="7"/>
    </row>
    <row r="27" spans="1:24" ht="264.75" customHeight="1" thickBot="1" x14ac:dyDescent="0.3">
      <c r="A27" s="106"/>
      <c r="B27" s="107"/>
      <c r="C27" s="107"/>
      <c r="D27" s="107"/>
      <c r="E27" s="107"/>
      <c r="F27" s="107"/>
      <c r="G27" s="107"/>
      <c r="H27" s="107"/>
      <c r="I27" s="107"/>
      <c r="J27" s="107"/>
      <c r="K27" s="107"/>
      <c r="L27" s="107"/>
      <c r="M27" s="107"/>
      <c r="N27" s="107"/>
      <c r="O27" s="108"/>
      <c r="V27" s="6"/>
    </row>
    <row r="28" spans="1:24" ht="15" customHeight="1" x14ac:dyDescent="0.25">
      <c r="A28" s="196" t="s">
        <v>52</v>
      </c>
      <c r="B28" s="197"/>
      <c r="C28" s="197"/>
      <c r="D28" s="197"/>
      <c r="E28" s="197"/>
      <c r="F28" s="197"/>
      <c r="G28" s="197"/>
      <c r="H28" s="197"/>
      <c r="I28" s="197"/>
      <c r="J28" s="197"/>
      <c r="K28" s="197"/>
      <c r="L28" s="197"/>
      <c r="M28" s="197"/>
      <c r="N28" s="198" t="s">
        <v>54</v>
      </c>
      <c r="O28" s="199"/>
    </row>
    <row r="29" spans="1:24" ht="26.25" customHeight="1" x14ac:dyDescent="0.25">
      <c r="A29" s="100"/>
      <c r="B29" s="101"/>
      <c r="C29" s="101"/>
      <c r="D29" s="101"/>
      <c r="E29" s="101"/>
      <c r="F29" s="101"/>
      <c r="G29" s="101"/>
      <c r="H29" s="101"/>
      <c r="I29" s="101"/>
      <c r="J29" s="101"/>
      <c r="K29" s="101"/>
      <c r="L29" s="101"/>
      <c r="M29" s="101"/>
      <c r="N29" s="102">
        <v>45658</v>
      </c>
      <c r="O29" s="103"/>
    </row>
    <row r="30" spans="1:24" ht="59.25" customHeight="1" x14ac:dyDescent="0.25">
      <c r="A30" s="100" t="s">
        <v>153</v>
      </c>
      <c r="B30" s="101"/>
      <c r="C30" s="101"/>
      <c r="D30" s="101"/>
      <c r="E30" s="101"/>
      <c r="F30" s="101"/>
      <c r="G30" s="101"/>
      <c r="H30" s="101"/>
      <c r="I30" s="101"/>
      <c r="J30" s="101"/>
      <c r="K30" s="101"/>
      <c r="L30" s="101"/>
      <c r="M30" s="101"/>
      <c r="N30" s="102">
        <v>45689</v>
      </c>
      <c r="O30" s="103"/>
    </row>
    <row r="31" spans="1:24" ht="16.5" customHeight="1" x14ac:dyDescent="0.25">
      <c r="A31" s="210"/>
      <c r="B31" s="211"/>
      <c r="C31" s="211"/>
      <c r="D31" s="211"/>
      <c r="E31" s="211"/>
      <c r="F31" s="211"/>
      <c r="G31" s="211"/>
      <c r="H31" s="211"/>
      <c r="I31" s="211"/>
      <c r="J31" s="211"/>
      <c r="K31" s="211"/>
      <c r="L31" s="211"/>
      <c r="M31" s="211"/>
      <c r="N31" s="102">
        <v>45717</v>
      </c>
      <c r="O31" s="103"/>
    </row>
    <row r="32" spans="1:24" ht="16.5" customHeight="1" x14ac:dyDescent="0.25">
      <c r="A32" s="100"/>
      <c r="B32" s="101"/>
      <c r="C32" s="101"/>
      <c r="D32" s="101"/>
      <c r="E32" s="101"/>
      <c r="F32" s="101"/>
      <c r="G32" s="101"/>
      <c r="H32" s="101"/>
      <c r="I32" s="101"/>
      <c r="J32" s="101"/>
      <c r="K32" s="101"/>
      <c r="L32" s="101"/>
      <c r="M32" s="101"/>
      <c r="N32" s="102">
        <v>45748</v>
      </c>
      <c r="O32" s="103"/>
    </row>
    <row r="33" spans="1:17" ht="16.5" customHeight="1" x14ac:dyDescent="0.25">
      <c r="A33" s="100"/>
      <c r="B33" s="101"/>
      <c r="C33" s="101"/>
      <c r="D33" s="101"/>
      <c r="E33" s="101"/>
      <c r="F33" s="101"/>
      <c r="G33" s="101"/>
      <c r="H33" s="101"/>
      <c r="I33" s="101"/>
      <c r="J33" s="101"/>
      <c r="K33" s="101"/>
      <c r="L33" s="101"/>
      <c r="M33" s="101"/>
      <c r="N33" s="102">
        <v>45778</v>
      </c>
      <c r="O33" s="103"/>
    </row>
    <row r="34" spans="1:17" ht="16.5" customHeight="1" x14ac:dyDescent="0.25">
      <c r="A34" s="100"/>
      <c r="B34" s="101"/>
      <c r="C34" s="101"/>
      <c r="D34" s="101"/>
      <c r="E34" s="101"/>
      <c r="F34" s="101"/>
      <c r="G34" s="101"/>
      <c r="H34" s="101"/>
      <c r="I34" s="101"/>
      <c r="J34" s="101"/>
      <c r="K34" s="101"/>
      <c r="L34" s="101"/>
      <c r="M34" s="101"/>
      <c r="N34" s="102">
        <v>45809</v>
      </c>
      <c r="O34" s="103"/>
    </row>
    <row r="35" spans="1:17" ht="46.5" customHeight="1" x14ac:dyDescent="0.25">
      <c r="A35" s="100" t="s">
        <v>160</v>
      </c>
      <c r="B35" s="101"/>
      <c r="C35" s="101"/>
      <c r="D35" s="101"/>
      <c r="E35" s="101"/>
      <c r="F35" s="101"/>
      <c r="G35" s="101"/>
      <c r="H35" s="101"/>
      <c r="I35" s="101"/>
      <c r="J35" s="101"/>
      <c r="K35" s="101"/>
      <c r="L35" s="101"/>
      <c r="M35" s="101"/>
      <c r="N35" s="102">
        <v>45839</v>
      </c>
      <c r="O35" s="103"/>
    </row>
    <row r="36" spans="1:17" ht="45" customHeight="1" x14ac:dyDescent="0.25">
      <c r="A36" s="100" t="s">
        <v>142</v>
      </c>
      <c r="B36" s="101"/>
      <c r="C36" s="101"/>
      <c r="D36" s="101"/>
      <c r="E36" s="101"/>
      <c r="F36" s="101"/>
      <c r="G36" s="101"/>
      <c r="H36" s="101"/>
      <c r="I36" s="101"/>
      <c r="J36" s="101"/>
      <c r="K36" s="101"/>
      <c r="L36" s="101"/>
      <c r="M36" s="101"/>
      <c r="N36" s="102">
        <v>45870</v>
      </c>
      <c r="O36" s="103"/>
    </row>
    <row r="37" spans="1:17" ht="22.5" customHeight="1" x14ac:dyDescent="0.25">
      <c r="A37" s="100"/>
      <c r="B37" s="101"/>
      <c r="C37" s="101"/>
      <c r="D37" s="101"/>
      <c r="E37" s="101"/>
      <c r="F37" s="101"/>
      <c r="G37" s="101"/>
      <c r="H37" s="101"/>
      <c r="I37" s="101"/>
      <c r="J37" s="101"/>
      <c r="K37" s="101"/>
      <c r="L37" s="101"/>
      <c r="M37" s="101"/>
      <c r="N37" s="102">
        <v>45901</v>
      </c>
      <c r="O37" s="103"/>
    </row>
    <row r="38" spans="1:17" ht="63.75" customHeight="1" x14ac:dyDescent="0.25">
      <c r="A38" s="100"/>
      <c r="B38" s="101"/>
      <c r="C38" s="101"/>
      <c r="D38" s="101"/>
      <c r="E38" s="101"/>
      <c r="F38" s="101"/>
      <c r="G38" s="101"/>
      <c r="H38" s="101"/>
      <c r="I38" s="101"/>
      <c r="J38" s="101"/>
      <c r="K38" s="101"/>
      <c r="L38" s="101"/>
      <c r="M38" s="101"/>
      <c r="N38" s="102">
        <v>45931</v>
      </c>
      <c r="O38" s="103"/>
    </row>
    <row r="39" spans="1:17" ht="42.75" customHeight="1" x14ac:dyDescent="0.25">
      <c r="A39" s="100" t="s">
        <v>161</v>
      </c>
      <c r="B39" s="101"/>
      <c r="C39" s="101"/>
      <c r="D39" s="101"/>
      <c r="E39" s="101"/>
      <c r="F39" s="101"/>
      <c r="G39" s="101"/>
      <c r="H39" s="101"/>
      <c r="I39" s="101"/>
      <c r="J39" s="101"/>
      <c r="K39" s="101"/>
      <c r="L39" s="101"/>
      <c r="M39" s="101"/>
      <c r="N39" s="102">
        <v>45962</v>
      </c>
      <c r="O39" s="103"/>
    </row>
    <row r="40" spans="1:17" ht="16.5" customHeight="1" thickBot="1" x14ac:dyDescent="0.3">
      <c r="A40" s="100"/>
      <c r="B40" s="101"/>
      <c r="C40" s="101"/>
      <c r="D40" s="101"/>
      <c r="E40" s="101"/>
      <c r="F40" s="101"/>
      <c r="G40" s="101"/>
      <c r="H40" s="101"/>
      <c r="I40" s="101"/>
      <c r="J40" s="101"/>
      <c r="K40" s="101"/>
      <c r="L40" s="101"/>
      <c r="M40" s="101"/>
      <c r="N40" s="102">
        <v>45992</v>
      </c>
      <c r="O40" s="103"/>
    </row>
    <row r="41" spans="1:17" ht="19.5" customHeight="1" x14ac:dyDescent="0.25">
      <c r="A41" s="196" t="s">
        <v>53</v>
      </c>
      <c r="B41" s="197"/>
      <c r="C41" s="197"/>
      <c r="D41" s="197"/>
      <c r="E41" s="197"/>
      <c r="F41" s="197"/>
      <c r="G41" s="197"/>
      <c r="H41" s="197"/>
      <c r="I41" s="197"/>
      <c r="J41" s="197"/>
      <c r="K41" s="197"/>
      <c r="L41" s="197"/>
      <c r="M41" s="197"/>
      <c r="N41" s="198" t="s">
        <v>54</v>
      </c>
      <c r="O41" s="199"/>
    </row>
    <row r="42" spans="1:17" ht="15" x14ac:dyDescent="0.25">
      <c r="A42" s="100"/>
      <c r="B42" s="101"/>
      <c r="C42" s="101"/>
      <c r="D42" s="101"/>
      <c r="E42" s="101"/>
      <c r="F42" s="101"/>
      <c r="G42" s="101"/>
      <c r="H42" s="101"/>
      <c r="I42" s="101"/>
      <c r="J42" s="101"/>
      <c r="K42" s="101"/>
      <c r="L42" s="101"/>
      <c r="M42" s="101"/>
      <c r="N42" s="200"/>
      <c r="O42" s="201"/>
    </row>
    <row r="43" spans="1:17" ht="15.75" thickBot="1" x14ac:dyDescent="0.3">
      <c r="A43" s="202"/>
      <c r="B43" s="203"/>
      <c r="C43" s="203"/>
      <c r="D43" s="203"/>
      <c r="E43" s="203"/>
      <c r="F43" s="203"/>
      <c r="G43" s="203"/>
      <c r="H43" s="203"/>
      <c r="I43" s="203"/>
      <c r="J43" s="203"/>
      <c r="K43" s="203"/>
      <c r="L43" s="203"/>
      <c r="M43" s="203"/>
      <c r="N43" s="203"/>
      <c r="O43" s="204"/>
    </row>
    <row r="44" spans="1:17" ht="4.5" customHeight="1" x14ac:dyDescent="0.25">
      <c r="A44" s="195"/>
      <c r="B44" s="195"/>
      <c r="C44" s="195"/>
      <c r="D44" s="195"/>
      <c r="E44" s="195"/>
      <c r="F44" s="195"/>
      <c r="G44" s="195"/>
      <c r="H44" s="195"/>
      <c r="I44" s="195"/>
      <c r="J44" s="195"/>
      <c r="K44" s="195"/>
      <c r="L44" s="195"/>
      <c r="M44" s="195"/>
      <c r="N44" s="195"/>
      <c r="O44" s="195"/>
    </row>
    <row r="46" spans="1:17" ht="14.25" x14ac:dyDescent="0.2">
      <c r="Q46" s="32" t="s">
        <v>75</v>
      </c>
    </row>
    <row r="47" spans="1:17" ht="14.25" x14ac:dyDescent="0.2">
      <c r="Q47" s="32" t="s">
        <v>76</v>
      </c>
    </row>
    <row r="48" spans="1:17" ht="14.25" x14ac:dyDescent="0.2">
      <c r="Q48" s="32" t="s">
        <v>77</v>
      </c>
    </row>
    <row r="49" spans="17:17" ht="14.25" x14ac:dyDescent="0.2">
      <c r="Q49" s="32" t="s">
        <v>78</v>
      </c>
    </row>
    <row r="50" spans="17:17" ht="14.25" x14ac:dyDescent="0.2">
      <c r="Q50" s="32" t="s">
        <v>79</v>
      </c>
    </row>
    <row r="51" spans="17:17" ht="14.25" x14ac:dyDescent="0.2">
      <c r="Q51" s="32" t="s">
        <v>80</v>
      </c>
    </row>
    <row r="52" spans="17:17" ht="14.25" x14ac:dyDescent="0.2">
      <c r="Q52" s="32" t="s">
        <v>81</v>
      </c>
    </row>
    <row r="53" spans="17:17" ht="14.25" x14ac:dyDescent="0.2">
      <c r="Q53" s="32" t="s">
        <v>82</v>
      </c>
    </row>
    <row r="54" spans="17:17" ht="14.25" x14ac:dyDescent="0.2">
      <c r="Q54" s="32" t="s">
        <v>83</v>
      </c>
    </row>
    <row r="55" spans="17:17" ht="14.25" x14ac:dyDescent="0.2">
      <c r="Q55" s="32" t="s">
        <v>84</v>
      </c>
    </row>
    <row r="56" spans="17:17" ht="14.25" x14ac:dyDescent="0.2">
      <c r="Q56" s="32" t="s">
        <v>85</v>
      </c>
    </row>
    <row r="57" spans="17:17" ht="14.25" x14ac:dyDescent="0.2">
      <c r="Q57" s="32" t="s">
        <v>86</v>
      </c>
    </row>
    <row r="58" spans="17:17" ht="14.25" x14ac:dyDescent="0.2">
      <c r="Q58" s="32" t="s">
        <v>87</v>
      </c>
    </row>
    <row r="60" spans="17:17" x14ac:dyDescent="0.25">
      <c r="Q60" s="38" t="s">
        <v>104</v>
      </c>
    </row>
    <row r="61" spans="17:17" x14ac:dyDescent="0.25">
      <c r="Q61" s="38" t="s">
        <v>104</v>
      </c>
    </row>
  </sheetData>
  <mergeCells count="76">
    <mergeCell ref="A44:O44"/>
    <mergeCell ref="A43:M43"/>
    <mergeCell ref="N43:O43"/>
    <mergeCell ref="A28:M28"/>
    <mergeCell ref="N28:O28"/>
    <mergeCell ref="A29:M29"/>
    <mergeCell ref="N29:O29"/>
    <mergeCell ref="A41:M41"/>
    <mergeCell ref="N41:O41"/>
    <mergeCell ref="A42:M42"/>
    <mergeCell ref="N42:O42"/>
    <mergeCell ref="A30:M30"/>
    <mergeCell ref="N30:O30"/>
    <mergeCell ref="A31:M31"/>
    <mergeCell ref="N31:O31"/>
    <mergeCell ref="A32:M32"/>
    <mergeCell ref="A16:B16"/>
    <mergeCell ref="A11:D11"/>
    <mergeCell ref="F11:G11"/>
    <mergeCell ref="L24:O24"/>
    <mergeCell ref="A18:B18"/>
    <mergeCell ref="A19:B19"/>
    <mergeCell ref="A20:A23"/>
    <mergeCell ref="A17:B17"/>
    <mergeCell ref="J11:O11"/>
    <mergeCell ref="A12:O12"/>
    <mergeCell ref="A13:O13"/>
    <mergeCell ref="A14:O14"/>
    <mergeCell ref="A15:O15"/>
    <mergeCell ref="N10:O10"/>
    <mergeCell ref="J9:K10"/>
    <mergeCell ref="L9:O9"/>
    <mergeCell ref="L10:M10"/>
    <mergeCell ref="A9:D10"/>
    <mergeCell ref="E9:E10"/>
    <mergeCell ref="F9:G10"/>
    <mergeCell ref="H9:H10"/>
    <mergeCell ref="I9:I10"/>
    <mergeCell ref="A26:O26"/>
    <mergeCell ref="A27:O27"/>
    <mergeCell ref="H24:K24"/>
    <mergeCell ref="A24:C25"/>
    <mergeCell ref="D24:G24"/>
    <mergeCell ref="D25:G25"/>
    <mergeCell ref="H25:K25"/>
    <mergeCell ref="L25:O25"/>
    <mergeCell ref="A40:M40"/>
    <mergeCell ref="N40:O40"/>
    <mergeCell ref="A37:M37"/>
    <mergeCell ref="N37:O37"/>
    <mergeCell ref="A38:M38"/>
    <mergeCell ref="N38:O38"/>
    <mergeCell ref="A39:M39"/>
    <mergeCell ref="N39:O39"/>
    <mergeCell ref="A35:M35"/>
    <mergeCell ref="N35:O35"/>
    <mergeCell ref="A36:M36"/>
    <mergeCell ref="N36:O36"/>
    <mergeCell ref="N32:O32"/>
    <mergeCell ref="A33:M33"/>
    <mergeCell ref="N33:O33"/>
    <mergeCell ref="A34:M34"/>
    <mergeCell ref="N34:O34"/>
    <mergeCell ref="A8:E8"/>
    <mergeCell ref="G8:O8"/>
    <mergeCell ref="A7:E7"/>
    <mergeCell ref="A5:E5"/>
    <mergeCell ref="D1:O1"/>
    <mergeCell ref="D2:O2"/>
    <mergeCell ref="D3:O3"/>
    <mergeCell ref="D4:O4"/>
    <mergeCell ref="F5:O5"/>
    <mergeCell ref="A6:E6"/>
    <mergeCell ref="F6:O6"/>
    <mergeCell ref="F7:O7"/>
    <mergeCell ref="A1:C4"/>
  </mergeCells>
  <dataValidations disablePrompts="1" count="1">
    <dataValidation type="list" allowBlank="1" showInputMessage="1" showErrorMessage="1" sqref="J11:O11" xr:uid="{00000000-0002-0000-0500-000000000000}">
      <formula1>$Q$46:$Q$58</formula1>
    </dataValidation>
  </dataValidations>
  <pageMargins left="0.39370078740157483" right="0.39370078740157483" top="0.35433070866141736" bottom="0.35433070866141736" header="0" footer="0"/>
  <pageSetup scale="68" orientation="portrait" horizontalDpi="4294967295" verticalDpi="4294967295" r:id="rId1"/>
  <headerFooter alignWithMargins="0">
    <oddFooter>&amp;R&amp;8Diseñado por: Wilson Andrade González</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SET-G. Proyectos</vt:lpstr>
      <vt:lpstr>01</vt:lpstr>
      <vt:lpstr>02</vt:lpstr>
      <vt:lpstr>03</vt:lpstr>
      <vt:lpstr>04</vt:lpstr>
      <vt:lpstr>05</vt:lpstr>
      <vt:lpstr>'SET-G. Proyectos'!Títulos_a_imprimir</vt:lpstr>
    </vt:vector>
  </TitlesOfParts>
  <Company>Windows XP Colossus Edition 2 Reloaded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Colossus User</dc:creator>
  <cp:lastModifiedBy>MIGUEL ANTONIO</cp:lastModifiedBy>
  <cp:lastPrinted>2026-07-01T21:22:45Z</cp:lastPrinted>
  <dcterms:created xsi:type="dcterms:W3CDTF">2010-03-16T20:37:23Z</dcterms:created>
  <dcterms:modified xsi:type="dcterms:W3CDTF">2026-07-02T15:02:51Z</dcterms:modified>
</cp:coreProperties>
</file>